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SheetTabs="0" xWindow="2445" yWindow="225" windowWidth="15165" windowHeight="10620" firstSheet="2" activeTab="2"/>
  </bookViews>
  <sheets>
    <sheet name="Tabelle3" sheetId="3" state="hidden" r:id="rId1"/>
    <sheet name="Tabelle2" sheetId="2" state="hidden" r:id="rId2"/>
    <sheet name="Tabelle1" sheetId="1" r:id="rId3"/>
  </sheets>
  <definedNames>
    <definedName name="_xlnm.Print_Area" localSheetId="2">Tabelle1!$A$1:$AB$37</definedName>
  </definedNames>
  <calcPr calcId="145621"/>
</workbook>
</file>

<file path=xl/calcChain.xml><?xml version="1.0" encoding="utf-8"?>
<calcChain xmlns="http://schemas.openxmlformats.org/spreadsheetml/2006/main">
  <c r="T12" i="1" l="1"/>
  <c r="T11" i="1" s="1"/>
  <c r="T14" i="1"/>
  <c r="T17" i="1"/>
  <c r="T16" i="1"/>
  <c r="R25" i="1"/>
  <c r="T15" i="1"/>
  <c r="AA26" i="1" s="1"/>
  <c r="AG38" i="1"/>
  <c r="AG31" i="1" s="1"/>
  <c r="AG25" i="1" s="1"/>
  <c r="AE15" i="1"/>
  <c r="AD9" i="1"/>
  <c r="AD10" i="1"/>
  <c r="AD11" i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E11" i="1"/>
  <c r="AE12" i="1"/>
  <c r="AE14" i="1"/>
  <c r="AG19" i="1" s="1"/>
  <c r="AG13" i="1" s="1"/>
  <c r="AE16" i="1"/>
  <c r="AE17" i="1"/>
  <c r="AE19" i="1"/>
  <c r="AE9" i="1"/>
  <c r="AE35" i="1"/>
  <c r="AE20" i="1"/>
  <c r="AE37" i="1"/>
  <c r="AE36" i="1"/>
  <c r="AE34" i="1"/>
  <c r="AE32" i="1"/>
  <c r="AE31" i="1"/>
  <c r="AE30" i="1"/>
  <c r="AE29" i="1"/>
  <c r="AE27" i="1"/>
  <c r="AE26" i="1"/>
  <c r="AE25" i="1"/>
  <c r="AE24" i="1"/>
  <c r="AE22" i="1"/>
  <c r="AE21" i="1"/>
  <c r="AE10" i="1"/>
  <c r="W13" i="1" l="1"/>
  <c r="T13" i="1"/>
  <c r="R22" i="1"/>
  <c r="R28" i="1"/>
  <c r="AA20" i="1" l="1"/>
  <c r="AA23" i="1"/>
  <c r="X31" i="1" s="1"/>
  <c r="U31" i="1" l="1"/>
  <c r="S31" i="1" s="1"/>
  <c r="T32" i="1"/>
</calcChain>
</file>

<file path=xl/comments1.xml><?xml version="1.0" encoding="utf-8"?>
<comments xmlns="http://schemas.openxmlformats.org/spreadsheetml/2006/main">
  <authors>
    <author>Heinrich Wiltschut</author>
  </authors>
  <commentList>
    <comment ref="G36" authorId="0">
      <text>
        <r>
          <rPr>
            <b/>
            <sz val="8"/>
            <color indexed="81"/>
            <rFont val="Tahoma"/>
            <charset val="1"/>
          </rPr>
          <t>Heinrich Wiltschut: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<sst xmlns="http://schemas.openxmlformats.org/spreadsheetml/2006/main" count="48" uniqueCount="41">
  <si>
    <t>mm</t>
  </si>
  <si>
    <t>ml</t>
  </si>
  <si>
    <r>
      <t>Durchmesser</t>
    </r>
    <r>
      <rPr>
        <sz val="14"/>
        <color indexed="8"/>
        <rFont val="Arial"/>
        <family val="2"/>
      </rPr>
      <t/>
    </r>
  </si>
  <si>
    <t>m</t>
  </si>
  <si>
    <t>min</t>
  </si>
  <si>
    <t>Versickerungsmenge</t>
  </si>
  <si>
    <t>Versickerungszeit</t>
  </si>
  <si>
    <t>cm</t>
  </si>
  <si>
    <t>Radius-Bohrloch "r"</t>
  </si>
  <si>
    <t xml:space="preserve">Wert "h" </t>
  </si>
  <si>
    <r>
      <t>Infiltrationsrate "Q"</t>
    </r>
    <r>
      <rPr>
        <sz val="12"/>
        <color indexed="8"/>
        <rFont val="Arial"/>
        <family val="2"/>
      </rPr>
      <t/>
    </r>
  </si>
  <si>
    <t>sec</t>
  </si>
  <si>
    <t>ml/s</t>
  </si>
  <si>
    <t>0-5</t>
  </si>
  <si>
    <t>6-11</t>
  </si>
  <si>
    <t>12-17</t>
  </si>
  <si>
    <t>18-23</t>
  </si>
  <si>
    <t>24-30</t>
  </si>
  <si>
    <t>&lt;=&gt;</t>
  </si>
  <si>
    <t xml:space="preserve">Wert "H" </t>
  </si>
  <si>
    <t>Randbedingungen - Zwischenwerte :</t>
  </si>
  <si>
    <r>
      <t>*  10</t>
    </r>
    <r>
      <rPr>
        <b/>
        <sz val="22"/>
        <color indexed="8"/>
        <rFont val="Arial"/>
        <family val="2"/>
      </rPr>
      <t/>
    </r>
  </si>
  <si>
    <t xml:space="preserve">Wert  "V" </t>
  </si>
  <si>
    <t>Projekt:</t>
  </si>
  <si>
    <t>Sondierpunkt:</t>
  </si>
  <si>
    <r>
      <t>o</t>
    </r>
    <r>
      <rPr>
        <sz val="18"/>
        <color indexed="8"/>
        <rFont val="Arial"/>
        <family val="2"/>
      </rPr>
      <t>C</t>
    </r>
  </si>
  <si>
    <r>
      <t>m</t>
    </r>
    <r>
      <rPr>
        <vertAlign val="superscript"/>
        <sz val="14"/>
        <color indexed="8"/>
        <rFont val="Arial"/>
        <family val="2"/>
      </rPr>
      <t>3</t>
    </r>
    <r>
      <rPr>
        <sz val="14"/>
        <color indexed="8"/>
        <rFont val="Arial"/>
        <family val="2"/>
      </rPr>
      <t>/s</t>
    </r>
  </si>
  <si>
    <t>H = Abstand GW - Wasserstand im Bohrloch</t>
  </si>
  <si>
    <t>für  H &gt; 3h  gilt  I :</t>
  </si>
  <si>
    <t>für H &lt; h  gilt  III :</t>
  </si>
  <si>
    <t>...</t>
  </si>
  <si>
    <t xml:space="preserve">             </t>
  </si>
  <si>
    <t>…</t>
  </si>
  <si>
    <t>alt</t>
  </si>
  <si>
    <t>Wasserviskosität im Bohrloch</t>
  </si>
  <si>
    <r>
      <t>Wasserviskosität bei 20</t>
    </r>
    <r>
      <rPr>
        <vertAlign val="superscript"/>
        <sz val="14"/>
        <color indexed="8"/>
        <rFont val="Arial"/>
        <family val="2"/>
      </rPr>
      <t>o</t>
    </r>
    <r>
      <rPr>
        <sz val="14"/>
        <color indexed="8"/>
        <rFont val="Arial"/>
        <family val="2"/>
      </rPr>
      <t>C (=1,0)</t>
    </r>
  </si>
  <si>
    <r>
      <t xml:space="preserve">für h </t>
    </r>
    <r>
      <rPr>
        <b/>
        <sz val="14"/>
        <color indexed="8"/>
        <rFont val="Arial"/>
      </rPr>
      <t xml:space="preserve">≤ </t>
    </r>
    <r>
      <rPr>
        <b/>
        <sz val="14"/>
        <color indexed="8"/>
        <rFont val="Arial"/>
        <family val="2"/>
      </rPr>
      <t>H ≤ 3h  gilt  II :</t>
    </r>
  </si>
  <si>
    <r>
      <t>Datum:</t>
    </r>
    <r>
      <rPr>
        <sz val="18"/>
        <color indexed="8"/>
        <rFont val="Arial"/>
      </rPr>
      <t xml:space="preserve"> </t>
    </r>
  </si>
  <si>
    <r>
      <t>Bearbeiter:</t>
    </r>
    <r>
      <rPr>
        <sz val="18"/>
        <color indexed="8"/>
        <rFont val="Arial"/>
      </rPr>
      <t xml:space="preserve"> </t>
    </r>
  </si>
  <si>
    <t xml:space="preserve">…         </t>
  </si>
  <si>
    <t xml:space="preserve">        Durchmesser Messzylinder (mm):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</si>
</sst>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"/>
    <numFmt numFmtId="165" formatCode="0.0E+0"/>
    <numFmt numFmtId="166" formatCode="#,##0.0"/>
    <numFmt numFmtId="167" formatCode="0.00000000"/>
    <numFmt numFmtId="168" formatCode="0.00000"/>
    <numFmt numFmtId="169" formatCode="0.0"/>
    <numFmt numFmtId="170" formatCode="0.00E+0"/>
    <numFmt numFmtId="171" formatCode="0.000000"/>
    <numFmt numFmtId="172" formatCode="0.0000"/>
  </numFmts>
  <fonts count="8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Symbol"/>
      <family val="1"/>
      <charset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u/>
      <sz val="10"/>
      <color indexed="8"/>
      <name val="Arial"/>
      <family val="2"/>
    </font>
    <font>
      <u/>
      <sz val="7.5"/>
      <color indexed="12"/>
      <name val="Arial"/>
    </font>
    <font>
      <sz val="18"/>
      <name val="Arial"/>
      <family val="2"/>
    </font>
    <font>
      <sz val="14"/>
      <color indexed="17"/>
      <name val="Arial"/>
      <family val="2"/>
    </font>
    <font>
      <sz val="18"/>
      <name val="Arial"/>
    </font>
    <font>
      <sz val="20"/>
      <name val="Arial"/>
      <family val="2"/>
    </font>
    <font>
      <sz val="20"/>
      <name val="Arial"/>
    </font>
    <font>
      <b/>
      <sz val="22"/>
      <color indexed="8"/>
      <name val="Arial"/>
      <family val="2"/>
    </font>
    <font>
      <i/>
      <sz val="18"/>
      <color indexed="56"/>
      <name val="Arial"/>
      <family val="2"/>
    </font>
    <font>
      <sz val="16"/>
      <name val="Arial"/>
      <family val="2"/>
    </font>
    <font>
      <sz val="16"/>
      <name val="Arial"/>
    </font>
    <font>
      <sz val="10"/>
      <name val="Arial"/>
      <family val="2"/>
    </font>
    <font>
      <sz val="14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sz val="10"/>
      <color indexed="50"/>
      <name val="Arial"/>
      <family val="2"/>
    </font>
    <font>
      <sz val="12"/>
      <color indexed="22"/>
      <name val="Arial"/>
      <family val="2"/>
    </font>
    <font>
      <sz val="10"/>
      <color indexed="56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8"/>
      <color indexed="8"/>
      <name val="Arial"/>
      <family val="2"/>
    </font>
    <font>
      <sz val="10"/>
      <color indexed="9"/>
      <name val="Arial"/>
      <family val="2"/>
    </font>
    <font>
      <b/>
      <sz val="18"/>
      <color indexed="8"/>
      <name val="Arial"/>
      <family val="2"/>
    </font>
    <font>
      <vertAlign val="superscript"/>
      <sz val="18"/>
      <color indexed="8"/>
      <name val="Arial"/>
      <family val="2"/>
    </font>
    <font>
      <sz val="10"/>
      <color indexed="8"/>
      <name val="Arial"/>
    </font>
    <font>
      <sz val="10"/>
      <color indexed="49"/>
      <name val="Arial"/>
      <family val="2"/>
    </font>
    <font>
      <sz val="12"/>
      <color indexed="9"/>
      <name val="Arial"/>
      <family val="2"/>
    </font>
    <font>
      <sz val="14"/>
      <color indexed="12"/>
      <name val="Arial"/>
      <family val="2"/>
    </font>
    <font>
      <sz val="14"/>
      <color indexed="22"/>
      <name val="Arial"/>
      <family val="2"/>
    </font>
    <font>
      <sz val="10"/>
      <color indexed="22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9"/>
      <name val="Arial"/>
      <family val="2"/>
    </font>
    <font>
      <vertAlign val="superscript"/>
      <sz val="14"/>
      <color indexed="8"/>
      <name val="Arial"/>
      <family val="2"/>
    </font>
    <font>
      <b/>
      <sz val="18"/>
      <name val="Arial"/>
      <family val="2"/>
    </font>
    <font>
      <i/>
      <sz val="18"/>
      <color indexed="22"/>
      <name val="Arial"/>
      <family val="2"/>
    </font>
    <font>
      <sz val="10"/>
      <color indexed="22"/>
      <name val="Arial"/>
    </font>
    <font>
      <sz val="10"/>
      <color indexed="22"/>
      <name val="Weather"/>
      <family val="2"/>
      <charset val="2"/>
    </font>
    <font>
      <sz val="16"/>
      <color indexed="22"/>
      <name val="Arial"/>
      <family val="2"/>
    </font>
    <font>
      <sz val="11"/>
      <color indexed="22"/>
      <name val="Arial"/>
      <family val="2"/>
    </font>
    <font>
      <sz val="10"/>
      <color indexed="9"/>
      <name val="Arial"/>
    </font>
    <font>
      <sz val="11"/>
      <color indexed="9"/>
      <name val="Arial"/>
      <family val="2"/>
    </font>
    <font>
      <b/>
      <sz val="14"/>
      <color indexed="9"/>
      <name val="Times New Roman"/>
      <family val="1"/>
    </font>
    <font>
      <b/>
      <sz val="14"/>
      <color indexed="9"/>
      <name val="Arial"/>
      <family val="2"/>
    </font>
    <font>
      <sz val="12"/>
      <color indexed="9"/>
      <name val="Times New Roman"/>
      <family val="1"/>
    </font>
    <font>
      <sz val="12"/>
      <name val="Arial"/>
      <family val="2"/>
    </font>
    <font>
      <b/>
      <sz val="20"/>
      <color indexed="56"/>
      <name val="Arial"/>
      <family val="2"/>
    </font>
    <font>
      <b/>
      <sz val="20"/>
      <name val="Arial"/>
      <family val="2"/>
    </font>
    <font>
      <u/>
      <sz val="16"/>
      <color indexed="12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20"/>
      <color indexed="8"/>
      <name val="Arial"/>
    </font>
    <font>
      <sz val="12"/>
      <color indexed="8"/>
      <name val="Arial"/>
    </font>
    <font>
      <sz val="14"/>
      <color indexed="9"/>
      <name val="Arial"/>
    </font>
    <font>
      <sz val="12"/>
      <color indexed="9"/>
      <name val="Arial"/>
    </font>
    <font>
      <sz val="14"/>
      <color indexed="22"/>
      <name val="Arial"/>
    </font>
    <font>
      <sz val="14"/>
      <color indexed="8"/>
      <name val="Arial"/>
    </font>
    <font>
      <sz val="14"/>
      <name val="Arial"/>
    </font>
    <font>
      <sz val="10"/>
      <name val="Arial"/>
    </font>
    <font>
      <b/>
      <sz val="22"/>
      <name val="Arial"/>
    </font>
    <font>
      <sz val="10"/>
      <name val="Arial"/>
    </font>
    <font>
      <b/>
      <sz val="18"/>
      <name val="Arial"/>
    </font>
    <font>
      <sz val="10"/>
      <name val="Arial"/>
    </font>
    <font>
      <b/>
      <sz val="18"/>
      <color indexed="22"/>
      <name val="Arial"/>
    </font>
    <font>
      <sz val="18"/>
      <color indexed="22"/>
      <name val="Arial"/>
    </font>
    <font>
      <b/>
      <sz val="14"/>
      <color indexed="8"/>
      <name val="Arial"/>
    </font>
    <font>
      <b/>
      <sz val="18"/>
      <color indexed="8"/>
      <name val="Arial"/>
    </font>
    <font>
      <sz val="18"/>
      <color indexed="8"/>
      <name val="Arial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justify"/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166" fontId="2" fillId="2" borderId="0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66" fontId="7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165" fontId="8" fillId="2" borderId="0" xfId="0" applyNumberFormat="1" applyFont="1" applyFill="1" applyBorder="1" applyAlignment="1" applyProtection="1">
      <alignment horizontal="left" vertical="top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34" fillId="2" borderId="0" xfId="0" applyFont="1" applyFill="1" applyBorder="1" applyAlignment="1" applyProtection="1">
      <alignment horizontal="left" vertical="top"/>
      <protection hidden="1"/>
    </xf>
    <xf numFmtId="0" fontId="36" fillId="2" borderId="0" xfId="0" applyFont="1" applyFill="1" applyBorder="1" applyProtection="1">
      <protection hidden="1"/>
    </xf>
    <xf numFmtId="14" fontId="32" fillId="2" borderId="0" xfId="0" applyNumberFormat="1" applyFont="1" applyFill="1" applyBorder="1" applyAlignment="1" applyProtection="1">
      <alignment horizontal="left" vertical="center"/>
      <protection hidden="1"/>
    </xf>
    <xf numFmtId="0" fontId="42" fillId="2" borderId="0" xfId="0" applyFont="1" applyFill="1" applyBorder="1" applyAlignment="1" applyProtection="1">
      <alignment horizontal="right" vertical="center" shrinkToFit="1"/>
      <protection hidden="1"/>
    </xf>
    <xf numFmtId="1" fontId="43" fillId="2" borderId="0" xfId="0" applyNumberFormat="1" applyFont="1" applyFill="1" applyBorder="1" applyAlignment="1" applyProtection="1">
      <alignment horizontal="left" vertical="top"/>
      <protection hidden="1"/>
    </xf>
    <xf numFmtId="0" fontId="42" fillId="2" borderId="0" xfId="0" applyFont="1" applyFill="1" applyBorder="1" applyAlignment="1" applyProtection="1">
      <alignment horizontal="left" vertical="center"/>
      <protection hidden="1"/>
    </xf>
    <xf numFmtId="165" fontId="44" fillId="2" borderId="0" xfId="0" applyNumberFormat="1" applyFont="1" applyFill="1" applyBorder="1" applyAlignment="1" applyProtection="1">
      <alignment horizontal="center" vertical="center"/>
      <protection hidden="1"/>
    </xf>
    <xf numFmtId="170" fontId="31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66" fontId="6" fillId="2" borderId="0" xfId="0" applyNumberFormat="1" applyFont="1" applyFill="1" applyBorder="1" applyAlignment="1" applyProtection="1">
      <alignment horizontal="right" vertical="center"/>
      <protection hidden="1"/>
    </xf>
    <xf numFmtId="0" fontId="41" fillId="2" borderId="0" xfId="0" applyFont="1" applyFill="1" applyBorder="1" applyProtection="1">
      <protection hidden="1"/>
    </xf>
    <xf numFmtId="0" fontId="47" fillId="2" borderId="0" xfId="0" applyFont="1" applyFill="1" applyBorder="1" applyAlignment="1" applyProtection="1">
      <alignment horizontal="left" vertical="center"/>
      <protection hidden="1"/>
    </xf>
    <xf numFmtId="164" fontId="3" fillId="2" borderId="0" xfId="0" applyNumberFormat="1" applyFont="1" applyFill="1" applyBorder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shrinkToFit="1"/>
      <protection hidden="1"/>
    </xf>
    <xf numFmtId="169" fontId="3" fillId="2" borderId="0" xfId="0" applyNumberFormat="1" applyFont="1" applyFill="1" applyBorder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hidden="1"/>
    </xf>
    <xf numFmtId="2" fontId="3" fillId="2" borderId="0" xfId="0" applyNumberFormat="1" applyFont="1" applyFill="1" applyBorder="1" applyAlignment="1" applyProtection="1">
      <alignment vertical="center" shrinkToFit="1"/>
      <protection hidden="1"/>
    </xf>
    <xf numFmtId="2" fontId="3" fillId="2" borderId="0" xfId="0" applyNumberFormat="1" applyFont="1" applyFill="1" applyBorder="1" applyAlignment="1" applyProtection="1">
      <alignment horizontal="right" vertical="center" shrinkToFit="1"/>
      <protection hidden="1"/>
    </xf>
    <xf numFmtId="0" fontId="36" fillId="2" borderId="0" xfId="0" applyFont="1" applyFill="1" applyBorder="1" applyAlignment="1" applyProtection="1">
      <alignment shrinkToFit="1"/>
      <protection hidden="1"/>
    </xf>
    <xf numFmtId="0" fontId="6" fillId="2" borderId="0" xfId="0" applyFont="1" applyFill="1" applyBorder="1" applyAlignment="1" applyProtection="1">
      <alignment shrinkToFit="1"/>
      <protection hidden="1"/>
    </xf>
    <xf numFmtId="0" fontId="41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4" fillId="2" borderId="0" xfId="0" applyFont="1" applyFill="1" applyBorder="1" applyAlignment="1" applyProtection="1">
      <alignment horizontal="left"/>
      <protection hidden="1"/>
    </xf>
    <xf numFmtId="0" fontId="37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33" fillId="2" borderId="0" xfId="0" applyFont="1" applyFill="1" applyBorder="1" applyProtection="1">
      <protection hidden="1"/>
    </xf>
    <xf numFmtId="0" fontId="30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165" fontId="39" fillId="2" borderId="0" xfId="0" applyNumberFormat="1" applyFont="1" applyFill="1" applyBorder="1" applyAlignment="1" applyProtection="1">
      <alignment horizontal="right" vertical="center"/>
      <protection hidden="1"/>
    </xf>
    <xf numFmtId="165" fontId="39" fillId="2" borderId="0" xfId="0" applyNumberFormat="1" applyFont="1" applyFill="1" applyBorder="1" applyAlignment="1" applyProtection="1">
      <alignment vertical="center"/>
      <protection hidden="1"/>
    </xf>
    <xf numFmtId="0" fontId="22" fillId="2" borderId="0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9" fillId="2" borderId="0" xfId="0" applyFont="1" applyFill="1" applyBorder="1" applyAlignment="1" applyProtection="1">
      <protection hidden="1"/>
    </xf>
    <xf numFmtId="0" fontId="21" fillId="2" borderId="0" xfId="0" applyFont="1" applyFill="1" applyBorder="1" applyProtection="1">
      <protection hidden="1"/>
    </xf>
    <xf numFmtId="0" fontId="35" fillId="2" borderId="0" xfId="0" applyFont="1" applyFill="1" applyBorder="1" applyAlignment="1" applyProtection="1">
      <alignment vertical="top"/>
      <protection hidden="1"/>
    </xf>
    <xf numFmtId="0" fontId="52" fillId="2" borderId="0" xfId="0" applyFont="1" applyFill="1" applyProtection="1">
      <protection hidden="1"/>
    </xf>
    <xf numFmtId="0" fontId="36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165" fontId="3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shrinkToFit="1"/>
      <protection hidden="1"/>
    </xf>
    <xf numFmtId="0" fontId="59" fillId="2" borderId="0" xfId="0" applyFont="1" applyFill="1" applyBorder="1" applyProtection="1">
      <protection hidden="1"/>
    </xf>
    <xf numFmtId="0" fontId="59" fillId="2" borderId="0" xfId="0" applyFont="1" applyFill="1" applyBorder="1" applyAlignment="1" applyProtection="1">
      <alignment horizontal="center" vertical="center"/>
      <protection hidden="1"/>
    </xf>
    <xf numFmtId="0" fontId="58" fillId="2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36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ill="1"/>
    <xf numFmtId="0" fontId="11" fillId="2" borderId="0" xfId="0" applyFont="1" applyFill="1" applyBorder="1" applyAlignment="1" applyProtection="1">
      <protection hidden="1"/>
    </xf>
    <xf numFmtId="169" fontId="58" fillId="3" borderId="1" xfId="0" applyNumberFormat="1" applyFont="1" applyFill="1" applyBorder="1" applyAlignment="1" applyProtection="1">
      <alignment horizontal="center" vertical="center"/>
      <protection locked="0"/>
    </xf>
    <xf numFmtId="2" fontId="58" fillId="3" borderId="1" xfId="0" applyNumberFormat="1" applyFont="1" applyFill="1" applyBorder="1" applyAlignment="1" applyProtection="1">
      <alignment horizontal="center" vertical="center"/>
      <protection locked="0"/>
    </xf>
    <xf numFmtId="0" fontId="46" fillId="2" borderId="0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vertical="top"/>
      <protection hidden="1"/>
    </xf>
    <xf numFmtId="0" fontId="13" fillId="2" borderId="0" xfId="0" applyFont="1" applyFill="1" applyBorder="1" applyAlignment="1" applyProtection="1">
      <protection hidden="1"/>
    </xf>
    <xf numFmtId="0" fontId="14" fillId="2" borderId="0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vertical="top"/>
      <protection hidden="1"/>
    </xf>
    <xf numFmtId="0" fontId="15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8" fillId="2" borderId="0" xfId="0" applyFont="1" applyFill="1"/>
    <xf numFmtId="0" fontId="60" fillId="2" borderId="0" xfId="1" applyFont="1" applyFill="1" applyAlignment="1" applyProtection="1">
      <alignment horizontal="left" vertical="top"/>
    </xf>
    <xf numFmtId="1" fontId="5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0" fontId="52" fillId="0" borderId="0" xfId="0" applyFont="1" applyFill="1" applyBorder="1" applyProtection="1">
      <protection hidden="1"/>
    </xf>
    <xf numFmtId="0" fontId="38" fillId="0" borderId="0" xfId="0" applyFont="1" applyFill="1" applyBorder="1" applyProtection="1">
      <protection hidden="1"/>
    </xf>
    <xf numFmtId="172" fontId="56" fillId="0" borderId="0" xfId="0" applyNumberFormat="1" applyFont="1" applyFill="1" applyBorder="1" applyProtection="1">
      <protection hidden="1"/>
    </xf>
    <xf numFmtId="49" fontId="54" fillId="0" borderId="0" xfId="0" applyNumberFormat="1" applyFont="1" applyFill="1" applyBorder="1" applyAlignment="1" applyProtection="1">
      <alignment horizontal="right" vertical="center"/>
      <protection hidden="1"/>
    </xf>
    <xf numFmtId="168" fontId="54" fillId="0" borderId="0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Protection="1">
      <protection hidden="1"/>
    </xf>
    <xf numFmtId="0" fontId="0" fillId="0" borderId="0" xfId="0" applyFill="1" applyBorder="1"/>
    <xf numFmtId="167" fontId="9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8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49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50" fillId="0" borderId="0" xfId="0" applyFont="1" applyFill="1" applyBorder="1" applyProtection="1">
      <protection hidden="1"/>
    </xf>
    <xf numFmtId="0" fontId="41" fillId="0" borderId="0" xfId="0" applyFont="1" applyFill="1" applyBorder="1" applyProtection="1">
      <protection hidden="1"/>
    </xf>
    <xf numFmtId="2" fontId="40" fillId="0" borderId="0" xfId="0" applyNumberFormat="1" applyFont="1" applyFill="1" applyBorder="1" applyAlignment="1">
      <alignment vertical="center"/>
    </xf>
    <xf numFmtId="0" fontId="48" fillId="0" borderId="0" xfId="0" applyFont="1" applyFill="1" applyBorder="1"/>
    <xf numFmtId="0" fontId="41" fillId="0" borderId="0" xfId="0" applyFont="1" applyFill="1" applyBorder="1" applyAlignment="1" applyProtection="1">
      <alignment vertical="top"/>
    </xf>
    <xf numFmtId="0" fontId="40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>
      <alignment vertical="top"/>
    </xf>
    <xf numFmtId="0" fontId="48" fillId="0" borderId="0" xfId="0" applyFont="1" applyFill="1" applyBorder="1" applyProtection="1"/>
    <xf numFmtId="172" fontId="40" fillId="0" borderId="0" xfId="0" applyNumberFormat="1" applyFont="1" applyFill="1" applyBorder="1" applyAlignment="1">
      <alignment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vertical="center"/>
    </xf>
    <xf numFmtId="0" fontId="51" fillId="0" borderId="0" xfId="0" applyFont="1" applyFill="1" applyBorder="1" applyProtection="1"/>
    <xf numFmtId="172" fontId="53" fillId="0" borderId="0" xfId="0" applyNumberFormat="1" applyFont="1" applyFill="1" applyBorder="1" applyProtection="1">
      <protection hidden="1"/>
    </xf>
    <xf numFmtId="0" fontId="54" fillId="0" borderId="0" xfId="0" applyFont="1" applyFill="1" applyAlignment="1" applyProtection="1">
      <alignment horizontal="right" vertical="center"/>
      <protection hidden="1"/>
    </xf>
    <xf numFmtId="168" fontId="55" fillId="0" borderId="0" xfId="0" applyNumberFormat="1" applyFont="1" applyFill="1" applyAlignment="1" applyProtection="1">
      <alignment horizontal="center" vertical="center"/>
      <protection hidden="1"/>
    </xf>
    <xf numFmtId="169" fontId="3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166" fontId="42" fillId="2" borderId="0" xfId="0" applyNumberFormat="1" applyFont="1" applyFill="1" applyBorder="1" applyAlignment="1" applyProtection="1">
      <alignment vertical="center"/>
      <protection hidden="1"/>
    </xf>
    <xf numFmtId="0" fontId="48" fillId="2" borderId="0" xfId="0" applyFont="1" applyFill="1" applyProtection="1">
      <protection hidden="1"/>
    </xf>
    <xf numFmtId="0" fontId="48" fillId="2" borderId="0" xfId="0" applyFont="1" applyFill="1" applyBorder="1" applyAlignment="1" applyProtection="1">
      <protection hidden="1"/>
    </xf>
    <xf numFmtId="0" fontId="64" fillId="2" borderId="0" xfId="0" applyFont="1" applyFill="1" applyBorder="1" applyAlignment="1" applyProtection="1">
      <alignment horizontal="left" vertical="center"/>
      <protection hidden="1"/>
    </xf>
    <xf numFmtId="0" fontId="64" fillId="2" borderId="0" xfId="0" applyFont="1" applyFill="1" applyBorder="1" applyProtection="1">
      <protection hidden="1"/>
    </xf>
    <xf numFmtId="0" fontId="66" fillId="2" borderId="0" xfId="0" applyFont="1" applyFill="1" applyBorder="1" applyAlignment="1" applyProtection="1">
      <alignment horizontal="right" vertical="center"/>
      <protection hidden="1"/>
    </xf>
    <xf numFmtId="0" fontId="66" fillId="2" borderId="0" xfId="0" applyFont="1" applyFill="1" applyBorder="1" applyAlignment="1" applyProtection="1">
      <alignment vertical="center"/>
      <protection hidden="1"/>
    </xf>
    <xf numFmtId="0" fontId="48" fillId="2" borderId="0" xfId="0" applyFont="1" applyFill="1" applyBorder="1" applyAlignment="1" applyProtection="1">
      <alignment vertical="center"/>
      <protection hidden="1"/>
    </xf>
    <xf numFmtId="0" fontId="67" fillId="2" borderId="0" xfId="0" applyFont="1" applyFill="1" applyBorder="1" applyAlignment="1" applyProtection="1">
      <protection hidden="1"/>
    </xf>
    <xf numFmtId="0" fontId="36" fillId="2" borderId="0" xfId="0" applyFont="1" applyFill="1" applyProtection="1">
      <protection hidden="1"/>
    </xf>
    <xf numFmtId="0" fontId="36" fillId="2" borderId="0" xfId="0" applyFont="1" applyFill="1"/>
    <xf numFmtId="165" fontId="36" fillId="2" borderId="0" xfId="0" applyNumberFormat="1" applyFont="1" applyFill="1" applyBorder="1" applyAlignment="1" applyProtection="1">
      <alignment vertical="center"/>
      <protection hidden="1"/>
    </xf>
    <xf numFmtId="165" fontId="68" fillId="2" borderId="0" xfId="0" applyNumberFormat="1" applyFont="1" applyFill="1" applyBorder="1" applyAlignment="1" applyProtection="1">
      <alignment vertical="center"/>
      <protection hidden="1"/>
    </xf>
    <xf numFmtId="2" fontId="42" fillId="2" borderId="0" xfId="0" applyNumberFormat="1" applyFont="1" applyFill="1" applyBorder="1" applyAlignment="1" applyProtection="1">
      <alignment vertical="center" shrinkToFit="1"/>
      <protection hidden="1"/>
    </xf>
    <xf numFmtId="0" fontId="36" fillId="2" borderId="0" xfId="0" applyFont="1" applyFill="1" applyBorder="1" applyAlignment="1" applyProtection="1">
      <alignment horizontal="left" vertical="center"/>
      <protection hidden="1"/>
    </xf>
    <xf numFmtId="165" fontId="52" fillId="2" borderId="0" xfId="0" applyNumberFormat="1" applyFont="1" applyFill="1" applyBorder="1" applyAlignment="1" applyProtection="1">
      <alignment vertical="center"/>
      <protection hidden="1"/>
    </xf>
    <xf numFmtId="165" fontId="52" fillId="2" borderId="0" xfId="0" applyNumberFormat="1" applyFont="1" applyFill="1" applyBorder="1" applyAlignment="1" applyProtection="1">
      <alignment horizontal="right" vertical="center"/>
      <protection hidden="1"/>
    </xf>
    <xf numFmtId="1" fontId="64" fillId="2" borderId="0" xfId="0" applyNumberFormat="1" applyFont="1" applyFill="1" applyBorder="1" applyAlignment="1" applyProtection="1">
      <alignment horizontal="left" vertical="center"/>
      <protection hidden="1"/>
    </xf>
    <xf numFmtId="2" fontId="26" fillId="2" borderId="0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Protection="1">
      <protection hidden="1"/>
    </xf>
    <xf numFmtId="0" fontId="52" fillId="2" borderId="0" xfId="0" applyFont="1" applyFill="1"/>
    <xf numFmtId="0" fontId="57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169" fontId="26" fillId="2" borderId="0" xfId="0" applyNumberFormat="1" applyFont="1" applyFill="1" applyBorder="1" applyAlignment="1" applyProtection="1">
      <alignment horizontal="right"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52" fillId="2" borderId="0" xfId="0" applyFont="1" applyFill="1" applyBorder="1" applyProtection="1">
      <protection hidden="1"/>
    </xf>
    <xf numFmtId="170" fontId="0" fillId="2" borderId="0" xfId="0" applyNumberFormat="1" applyFill="1" applyBorder="1" applyProtection="1">
      <protection hidden="1"/>
    </xf>
    <xf numFmtId="0" fontId="0" fillId="2" borderId="0" xfId="0" applyFill="1" applyBorder="1" applyProtection="1"/>
    <xf numFmtId="2" fontId="24" fillId="2" borderId="0" xfId="0" applyNumberFormat="1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Protection="1"/>
    <xf numFmtId="0" fontId="20" fillId="2" borderId="0" xfId="0" applyFont="1" applyFill="1" applyBorder="1" applyProtection="1"/>
    <xf numFmtId="0" fontId="0" fillId="2" borderId="0" xfId="0" applyFill="1" applyBorder="1"/>
    <xf numFmtId="0" fontId="0" fillId="2" borderId="0" xfId="0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169" fontId="58" fillId="3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justify"/>
    </xf>
    <xf numFmtId="0" fontId="1" fillId="2" borderId="0" xfId="0" applyFont="1" applyFill="1" applyBorder="1" applyProtection="1"/>
    <xf numFmtId="0" fontId="69" fillId="2" borderId="0" xfId="0" applyFont="1" applyFill="1" applyBorder="1" applyAlignment="1" applyProtection="1">
      <alignment horizontal="left" vertical="center" wrapText="1"/>
    </xf>
    <xf numFmtId="0" fontId="70" fillId="2" borderId="0" xfId="0" applyFont="1" applyFill="1" applyBorder="1" applyProtection="1"/>
    <xf numFmtId="0" fontId="70" fillId="2" borderId="0" xfId="0" applyFont="1" applyFill="1" applyProtection="1"/>
    <xf numFmtId="0" fontId="71" fillId="2" borderId="0" xfId="0" applyFont="1" applyFill="1" applyBorder="1" applyAlignment="1" applyProtection="1">
      <alignment horizontal="center" vertical="center"/>
    </xf>
    <xf numFmtId="0" fontId="71" fillId="2" borderId="0" xfId="0" applyFont="1" applyFill="1" applyAlignment="1" applyProtection="1">
      <alignment horizontal="center" vertical="center"/>
    </xf>
    <xf numFmtId="0" fontId="72" fillId="2" borderId="0" xfId="0" applyFont="1" applyFill="1" applyProtection="1"/>
    <xf numFmtId="0" fontId="73" fillId="2" borderId="0" xfId="0" applyFont="1" applyFill="1" applyAlignment="1" applyProtection="1">
      <alignment horizontal="center" vertical="center"/>
    </xf>
    <xf numFmtId="0" fontId="74" fillId="2" borderId="0" xfId="0" applyFont="1" applyFill="1" applyProtection="1"/>
    <xf numFmtId="0" fontId="74" fillId="2" borderId="0" xfId="0" applyFont="1" applyFill="1" applyBorder="1" applyProtection="1"/>
    <xf numFmtId="0" fontId="71" fillId="2" borderId="0" xfId="0" applyFont="1" applyFill="1" applyBorder="1" applyAlignment="1" applyProtection="1">
      <alignment vertical="center"/>
    </xf>
    <xf numFmtId="0" fontId="72" fillId="2" borderId="0" xfId="0" applyFont="1" applyFill="1" applyBorder="1" applyAlignment="1" applyProtection="1">
      <alignment vertical="center"/>
    </xf>
    <xf numFmtId="0" fontId="72" fillId="2" borderId="0" xfId="0" applyFont="1" applyFill="1" applyBorder="1" applyProtection="1"/>
    <xf numFmtId="0" fontId="36" fillId="2" borderId="0" xfId="0" applyFont="1" applyFill="1" applyBorder="1" applyProtection="1"/>
    <xf numFmtId="0" fontId="64" fillId="2" borderId="0" xfId="0" applyFont="1" applyFill="1" applyBorder="1" applyProtection="1"/>
    <xf numFmtId="0" fontId="78" fillId="2" borderId="0" xfId="0" applyFont="1" applyFill="1" applyBorder="1" applyAlignment="1" applyProtection="1">
      <alignment horizontal="left" vertical="center"/>
    </xf>
    <xf numFmtId="0" fontId="79" fillId="2" borderId="0" xfId="0" applyFont="1" applyFill="1" applyBorder="1" applyAlignment="1" applyProtection="1">
      <alignment horizontal="left" vertical="center"/>
    </xf>
    <xf numFmtId="49" fontId="80" fillId="2" borderId="0" xfId="0" applyNumberFormat="1" applyFont="1" applyFill="1" applyBorder="1" applyAlignment="1" applyProtection="1"/>
    <xf numFmtId="0" fontId="65" fillId="2" borderId="0" xfId="0" applyFont="1" applyFill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4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71" fillId="2" borderId="0" xfId="0" applyFont="1" applyFill="1" applyBorder="1" applyAlignment="1" applyProtection="1">
      <alignment horizontal="center" vertical="center"/>
    </xf>
    <xf numFmtId="0" fontId="71" fillId="2" borderId="0" xfId="0" applyFont="1" applyFill="1" applyAlignment="1" applyProtection="1">
      <alignment horizontal="center" vertical="center"/>
    </xf>
    <xf numFmtId="49" fontId="78" fillId="2" borderId="0" xfId="0" applyNumberFormat="1" applyFont="1" applyFill="1" applyBorder="1" applyAlignment="1" applyProtection="1">
      <alignment horizontal="left" vertical="center"/>
    </xf>
    <xf numFmtId="49" fontId="80" fillId="2" borderId="0" xfId="0" applyNumberFormat="1" applyFont="1" applyFill="1" applyBorder="1" applyAlignment="1" applyProtection="1">
      <alignment horizontal="left" vertical="center"/>
    </xf>
    <xf numFmtId="0" fontId="63" fillId="2" borderId="0" xfId="0" applyFont="1" applyFill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0" fontId="75" fillId="2" borderId="0" xfId="0" applyFont="1" applyFill="1" applyAlignment="1" applyProtection="1">
      <alignment horizontal="left" vertical="center"/>
    </xf>
    <xf numFmtId="0" fontId="76" fillId="2" borderId="0" xfId="0" applyFont="1" applyFill="1" applyAlignment="1" applyProtection="1">
      <alignment horizontal="left" vertical="center"/>
    </xf>
    <xf numFmtId="0" fontId="36" fillId="2" borderId="0" xfId="0" applyFont="1" applyFill="1" applyBorder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00FFFF"/>
      <rgbColor rgb="00280099"/>
      <rgbColor rgb="000000FF"/>
      <rgbColor rgb="00800080"/>
      <rgbColor rgb="00C0C0C0"/>
      <rgbColor rgb="00EB613D"/>
      <rgbColor rgb="00E6E6E6"/>
      <rgbColor rgb="00CCCCCC"/>
      <rgbColor rgb="0099CCFF"/>
      <rgbColor rgb="00FFFF00"/>
      <rgbColor rgb="0047B8B8"/>
      <rgbColor rgb="00FF0000"/>
      <rgbColor rgb="00999999"/>
      <rgbColor rgb="0000B8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361950</xdr:colOff>
      <xdr:row>7</xdr:row>
      <xdr:rowOff>371475</xdr:rowOff>
    </xdr:from>
    <xdr:to>
      <xdr:col>22</xdr:col>
      <xdr:colOff>466725</xdr:colOff>
      <xdr:row>8</xdr:row>
      <xdr:rowOff>314325</xdr:rowOff>
    </xdr:to>
    <xdr:sp macro="" textlink="" fLocksText="0">
      <xdr:nvSpPr>
        <xdr:cNvPr id="1245" name="Text Box 221"/>
        <xdr:cNvSpPr txBox="1">
          <a:spLocks noChangeArrowheads="1"/>
        </xdr:cNvSpPr>
      </xdr:nvSpPr>
      <xdr:spPr bwMode="auto">
        <a:xfrm>
          <a:off x="11677650" y="2095500"/>
          <a:ext cx="180975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Kalkulation</a:t>
          </a:r>
          <a:endParaRPr lang="de-DE"/>
        </a:p>
      </xdr:txBody>
    </xdr:sp>
    <xdr:clientData fLocksWithSheet="0"/>
  </xdr:twoCellAnchor>
  <xdr:twoCellAnchor>
    <xdr:from>
      <xdr:col>5</xdr:col>
      <xdr:colOff>666750</xdr:colOff>
      <xdr:row>7</xdr:row>
      <xdr:rowOff>371475</xdr:rowOff>
    </xdr:from>
    <xdr:to>
      <xdr:col>9</xdr:col>
      <xdr:colOff>495300</xdr:colOff>
      <xdr:row>8</xdr:row>
      <xdr:rowOff>333375</xdr:rowOff>
    </xdr:to>
    <xdr:sp macro="" textlink="" fLocksText="0">
      <xdr:nvSpPr>
        <xdr:cNvPr id="1244" name="Text Box 220"/>
        <xdr:cNvSpPr txBox="1">
          <a:spLocks noChangeArrowheads="1"/>
        </xdr:cNvSpPr>
      </xdr:nvSpPr>
      <xdr:spPr bwMode="auto">
        <a:xfrm>
          <a:off x="3105150" y="2095500"/>
          <a:ext cx="20955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Geländedaten</a:t>
          </a:r>
          <a:endParaRPr lang="de-DE"/>
        </a:p>
      </xdr:txBody>
    </xdr:sp>
    <xdr:clientData fLocksWithSheet="0"/>
  </xdr:twoCellAnchor>
  <xdr:twoCellAnchor>
    <xdr:from>
      <xdr:col>3</xdr:col>
      <xdr:colOff>0</xdr:colOff>
      <xdr:row>23</xdr:row>
      <xdr:rowOff>76200</xdr:rowOff>
    </xdr:from>
    <xdr:to>
      <xdr:col>5</xdr:col>
      <xdr:colOff>619125</xdr:colOff>
      <xdr:row>29</xdr:row>
      <xdr:rowOff>123825</xdr:rowOff>
    </xdr:to>
    <xdr:sp macro="" textlink="">
      <xdr:nvSpPr>
        <xdr:cNvPr id="1166" name="Rectangle 142"/>
        <xdr:cNvSpPr>
          <a:spLocks noChangeArrowheads="1"/>
        </xdr:cNvSpPr>
      </xdr:nvSpPr>
      <xdr:spPr bwMode="auto">
        <a:xfrm>
          <a:off x="914400" y="7448550"/>
          <a:ext cx="2143125" cy="2333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15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22</xdr:row>
      <xdr:rowOff>333375</xdr:rowOff>
    </xdr:from>
    <xdr:to>
      <xdr:col>4</xdr:col>
      <xdr:colOff>419100</xdr:colOff>
      <xdr:row>28</xdr:row>
      <xdr:rowOff>161925</xdr:rowOff>
    </xdr:to>
    <xdr:sp macro="" textlink="">
      <xdr:nvSpPr>
        <xdr:cNvPr id="1069" name="AutoShape 45"/>
        <xdr:cNvSpPr>
          <a:spLocks noChangeArrowheads="1"/>
        </xdr:cNvSpPr>
      </xdr:nvSpPr>
      <xdr:spPr bwMode="auto">
        <a:xfrm>
          <a:off x="1762125" y="7353300"/>
          <a:ext cx="333375" cy="2085975"/>
        </a:xfrm>
        <a:prstGeom prst="can">
          <a:avLst>
            <a:gd name="adj" fmla="val 43018"/>
          </a:avLst>
        </a:prstGeom>
        <a:solidFill>
          <a:srgbClr xmlns:mc="http://schemas.openxmlformats.org/markup-compatibility/2006" xmlns:a14="http://schemas.microsoft.com/office/drawing/2010/main" val="999999" mc:Ignorable="a14" a14:legacySpreadsheetColorIndex="23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25</xdr:row>
      <xdr:rowOff>66675</xdr:rowOff>
    </xdr:from>
    <xdr:to>
      <xdr:col>4</xdr:col>
      <xdr:colOff>409575</xdr:colOff>
      <xdr:row>28</xdr:row>
      <xdr:rowOff>161925</xdr:rowOff>
    </xdr:to>
    <xdr:sp macro="" textlink="">
      <xdr:nvSpPr>
        <xdr:cNvPr id="1070" name="AutoShape 46"/>
        <xdr:cNvSpPr>
          <a:spLocks noChangeArrowheads="1"/>
        </xdr:cNvSpPr>
      </xdr:nvSpPr>
      <xdr:spPr bwMode="auto">
        <a:xfrm>
          <a:off x="1762125" y="8143875"/>
          <a:ext cx="323850" cy="1295400"/>
        </a:xfrm>
        <a:prstGeom prst="can">
          <a:avLst>
            <a:gd name="adj" fmla="val 27500"/>
          </a:avLst>
        </a:prstGeom>
        <a:solidFill>
          <a:srgbClr xmlns:mc="http://schemas.openxmlformats.org/markup-compatibility/2006" xmlns:a14="http://schemas.microsoft.com/office/drawing/2010/main" val="00CFFF" mc:Ignorable="a14" a14:legacySpreadsheetColorIndex="40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C0C0FF" mc:Ignorable="a14" a14:legacySpreadsheetColorIndex="31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438150</xdr:colOff>
      <xdr:row>25</xdr:row>
      <xdr:rowOff>152400</xdr:rowOff>
    </xdr:from>
    <xdr:to>
      <xdr:col>4</xdr:col>
      <xdr:colOff>619125</xdr:colOff>
      <xdr:row>28</xdr:row>
      <xdr:rowOff>114300</xdr:rowOff>
    </xdr:to>
    <xdr:sp macro="" textlink="">
      <xdr:nvSpPr>
        <xdr:cNvPr id="1030" name="AutoShape 6"/>
        <xdr:cNvSpPr>
          <a:spLocks/>
        </xdr:cNvSpPr>
      </xdr:nvSpPr>
      <xdr:spPr bwMode="auto">
        <a:xfrm>
          <a:off x="2114550" y="8229600"/>
          <a:ext cx="180975" cy="1162050"/>
        </a:xfrm>
        <a:prstGeom prst="rightBrace">
          <a:avLst>
            <a:gd name="adj1" fmla="val 53509"/>
            <a:gd name="adj2" fmla="val 43139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1D2FBE" mc:Ignorable="a14" a14:legacySpreadsheetColorIndex="5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638175</xdr:colOff>
      <xdr:row>26</xdr:row>
      <xdr:rowOff>219075</xdr:rowOff>
    </xdr:from>
    <xdr:to>
      <xdr:col>5</xdr:col>
      <xdr:colOff>723900</xdr:colOff>
      <xdr:row>26</xdr:row>
      <xdr:rowOff>257175</xdr:rowOff>
    </xdr:to>
    <xdr:sp macro="" textlink="">
      <xdr:nvSpPr>
        <xdr:cNvPr id="1092" name="Freeform 68"/>
        <xdr:cNvSpPr>
          <a:spLocks/>
        </xdr:cNvSpPr>
      </xdr:nvSpPr>
      <xdr:spPr bwMode="auto">
        <a:xfrm>
          <a:off x="2314575" y="8734425"/>
          <a:ext cx="847725" cy="38100"/>
        </a:xfrm>
        <a:custGeom>
          <a:avLst/>
          <a:gdLst>
            <a:gd name="T0" fmla="*/ 0 w 105"/>
            <a:gd name="T1" fmla="*/ 0 h 1"/>
            <a:gd name="T2" fmla="*/ 105 w 105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5" h="1">
              <a:moveTo>
                <a:pt x="0" y="0"/>
              </a:moveTo>
              <a:lnTo>
                <a:pt x="10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1D2FBE" mc:Ignorable="a14" a14:legacySpreadsheetColorIndex="56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1009650</xdr:colOff>
      <xdr:row>8</xdr:row>
      <xdr:rowOff>257175</xdr:rowOff>
    </xdr:from>
    <xdr:to>
      <xdr:col>15</xdr:col>
      <xdr:colOff>1028700</xdr:colOff>
      <xdr:row>36</xdr:row>
      <xdr:rowOff>142875</xdr:rowOff>
    </xdr:to>
    <xdr:cxnSp macro="">
      <xdr:nvCxnSpPr>
        <xdr:cNvPr id="1105" name="AutoShape 81"/>
        <xdr:cNvCxnSpPr>
          <a:cxnSpLocks noChangeShapeType="1"/>
        </xdr:cNvCxnSpPr>
      </xdr:nvCxnSpPr>
      <xdr:spPr bwMode="auto">
        <a:xfrm flipH="1">
          <a:off x="8277225" y="2419350"/>
          <a:ext cx="19050" cy="9686925"/>
        </a:xfrm>
        <a:prstGeom prst="straightConnector1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295275</xdr:colOff>
      <xdr:row>28</xdr:row>
      <xdr:rowOff>142875</xdr:rowOff>
    </xdr:from>
    <xdr:to>
      <xdr:col>5</xdr:col>
      <xdr:colOff>733425</xdr:colOff>
      <xdr:row>28</xdr:row>
      <xdr:rowOff>161925</xdr:rowOff>
    </xdr:to>
    <xdr:sp macro="" textlink="">
      <xdr:nvSpPr>
        <xdr:cNvPr id="1112" name="Freeform 88"/>
        <xdr:cNvSpPr>
          <a:spLocks/>
        </xdr:cNvSpPr>
      </xdr:nvSpPr>
      <xdr:spPr bwMode="auto">
        <a:xfrm flipV="1">
          <a:off x="1971675" y="9420225"/>
          <a:ext cx="1200150" cy="19050"/>
        </a:xfrm>
        <a:custGeom>
          <a:avLst/>
          <a:gdLst>
            <a:gd name="T0" fmla="*/ 0 w 105"/>
            <a:gd name="T1" fmla="*/ 0 h 1"/>
            <a:gd name="T2" fmla="*/ 105 w 105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5" h="1">
              <a:moveTo>
                <a:pt x="0" y="0"/>
              </a:moveTo>
              <a:lnTo>
                <a:pt x="10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6A2813" mc:Ignorable="a14" a14:legacySpreadsheetColorIndex="6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4</xdr:col>
      <xdr:colOff>257175</xdr:colOff>
      <xdr:row>19</xdr:row>
      <xdr:rowOff>66675</xdr:rowOff>
    </xdr:from>
    <xdr:to>
      <xdr:col>4</xdr:col>
      <xdr:colOff>257175</xdr:colOff>
      <xdr:row>25</xdr:row>
      <xdr:rowOff>219075</xdr:rowOff>
    </xdr:to>
    <xdr:cxnSp macro="">
      <xdr:nvCxnSpPr>
        <xdr:cNvPr id="1220" name="AutoShape 196"/>
        <xdr:cNvCxnSpPr>
          <a:cxnSpLocks noChangeShapeType="1"/>
          <a:stCxn id="1254" idx="2"/>
          <a:endCxn id="1219" idx="2"/>
        </xdr:cNvCxnSpPr>
      </xdr:nvCxnSpPr>
      <xdr:spPr bwMode="auto">
        <a:xfrm flipV="1">
          <a:off x="1933575" y="6029325"/>
          <a:ext cx="0" cy="226695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CFFF" mc:Ignorable="a14" a14:legacySpreadsheetColorIndex="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1343025</xdr:colOff>
          <xdr:row>25</xdr:row>
          <xdr:rowOff>228600</xdr:rowOff>
        </xdr:from>
        <xdr:to>
          <xdr:col>23</xdr:col>
          <xdr:colOff>371475</xdr:colOff>
          <xdr:row>27</xdr:row>
          <xdr:rowOff>295275</xdr:rowOff>
        </xdr:to>
        <xdr:sp macro="" textlink="">
          <xdr:nvSpPr>
            <xdr:cNvPr id="1221" name="Object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1362075</xdr:colOff>
          <xdr:row>22</xdr:row>
          <xdr:rowOff>114300</xdr:rowOff>
        </xdr:from>
        <xdr:to>
          <xdr:col>23</xdr:col>
          <xdr:colOff>390525</xdr:colOff>
          <xdr:row>24</xdr:row>
          <xdr:rowOff>276225</xdr:rowOff>
        </xdr:to>
        <xdr:sp macro="" textlink="">
          <xdr:nvSpPr>
            <xdr:cNvPr id="1222" name="Object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466725</xdr:colOff>
      <xdr:row>18</xdr:row>
      <xdr:rowOff>190500</xdr:rowOff>
    </xdr:from>
    <xdr:to>
      <xdr:col>4</xdr:col>
      <xdr:colOff>180975</xdr:colOff>
      <xdr:row>23</xdr:row>
      <xdr:rowOff>28575</xdr:rowOff>
    </xdr:to>
    <xdr:sp macro="" textlink="">
      <xdr:nvSpPr>
        <xdr:cNvPr id="1232" name="Line 208"/>
        <xdr:cNvSpPr>
          <a:spLocks noChangeShapeType="1"/>
        </xdr:cNvSpPr>
      </xdr:nvSpPr>
      <xdr:spPr bwMode="auto">
        <a:xfrm flipH="1">
          <a:off x="1381125" y="5800725"/>
          <a:ext cx="476250" cy="1600200"/>
        </a:xfrm>
        <a:prstGeom prst="line">
          <a:avLst/>
        </a:prstGeom>
        <a:noFill/>
        <a:ln w="82550">
          <a:solidFill>
            <a:srgbClr xmlns:mc="http://schemas.openxmlformats.org/markup-compatibility/2006" xmlns:a14="http://schemas.microsoft.com/office/drawing/2010/main" val="EB613D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18</xdr:row>
      <xdr:rowOff>180975</xdr:rowOff>
    </xdr:from>
    <xdr:to>
      <xdr:col>5</xdr:col>
      <xdr:colOff>28575</xdr:colOff>
      <xdr:row>23</xdr:row>
      <xdr:rowOff>38100</xdr:rowOff>
    </xdr:to>
    <xdr:sp macro="" textlink="">
      <xdr:nvSpPr>
        <xdr:cNvPr id="1233" name="Line 209"/>
        <xdr:cNvSpPr>
          <a:spLocks noChangeShapeType="1"/>
        </xdr:cNvSpPr>
      </xdr:nvSpPr>
      <xdr:spPr bwMode="auto">
        <a:xfrm>
          <a:off x="1990725" y="5791200"/>
          <a:ext cx="476250" cy="1619250"/>
        </a:xfrm>
        <a:prstGeom prst="line">
          <a:avLst/>
        </a:prstGeom>
        <a:noFill/>
        <a:ln w="82550">
          <a:solidFill>
            <a:srgbClr xmlns:mc="http://schemas.openxmlformats.org/markup-compatibility/2006" xmlns:a14="http://schemas.microsoft.com/office/drawing/2010/main" val="EB613D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22</xdr:row>
      <xdr:rowOff>142875</xdr:rowOff>
    </xdr:from>
    <xdr:to>
      <xdr:col>5</xdr:col>
      <xdr:colOff>733425</xdr:colOff>
      <xdr:row>23</xdr:row>
      <xdr:rowOff>66675</xdr:rowOff>
    </xdr:to>
    <xdr:sp macro="" textlink="">
      <xdr:nvSpPr>
        <xdr:cNvPr id="1235" name="Freeform 211"/>
        <xdr:cNvSpPr>
          <a:spLocks/>
        </xdr:cNvSpPr>
      </xdr:nvSpPr>
      <xdr:spPr bwMode="auto">
        <a:xfrm>
          <a:off x="2009775" y="7162800"/>
          <a:ext cx="1162050" cy="276225"/>
        </a:xfrm>
        <a:custGeom>
          <a:avLst/>
          <a:gdLst>
            <a:gd name="T0" fmla="*/ 0 w 124"/>
            <a:gd name="T1" fmla="*/ 28 h 29"/>
            <a:gd name="T2" fmla="*/ 21 w 124"/>
            <a:gd name="T3" fmla="*/ 4 h 29"/>
            <a:gd name="T4" fmla="*/ 124 w 124"/>
            <a:gd name="T5" fmla="*/ 2 h 2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24" h="29">
              <a:moveTo>
                <a:pt x="0" y="28"/>
              </a:moveTo>
              <a:cubicBezTo>
                <a:pt x="3" y="29"/>
                <a:pt x="0" y="8"/>
                <a:pt x="21" y="4"/>
              </a:cubicBezTo>
              <a:cubicBezTo>
                <a:pt x="42" y="0"/>
                <a:pt x="103" y="3"/>
                <a:pt x="124" y="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15</xdr:row>
      <xdr:rowOff>66675</xdr:rowOff>
    </xdr:from>
    <xdr:to>
      <xdr:col>6</xdr:col>
      <xdr:colOff>419100</xdr:colOff>
      <xdr:row>15</xdr:row>
      <xdr:rowOff>295275</xdr:rowOff>
    </xdr:to>
    <xdr:sp macro="" textlink="">
      <xdr:nvSpPr>
        <xdr:cNvPr id="1237" name="AutoShape 213"/>
        <xdr:cNvSpPr>
          <a:spLocks noChangeArrowheads="1"/>
        </xdr:cNvSpPr>
      </xdr:nvSpPr>
      <xdr:spPr bwMode="auto">
        <a:xfrm>
          <a:off x="3552825" y="4695825"/>
          <a:ext cx="66675" cy="228600"/>
        </a:xfrm>
        <a:prstGeom prst="downArrow">
          <a:avLst>
            <a:gd name="adj1" fmla="val 50000"/>
            <a:gd name="adj2" fmla="val 8571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352425</xdr:colOff>
      <xdr:row>19</xdr:row>
      <xdr:rowOff>314325</xdr:rowOff>
    </xdr:from>
    <xdr:to>
      <xdr:col>6</xdr:col>
      <xdr:colOff>428625</xdr:colOff>
      <xdr:row>21</xdr:row>
      <xdr:rowOff>142875</xdr:rowOff>
    </xdr:to>
    <xdr:sp macro="" textlink="">
      <xdr:nvSpPr>
        <xdr:cNvPr id="1238" name="AutoShape 214"/>
        <xdr:cNvSpPr>
          <a:spLocks noChangeArrowheads="1"/>
        </xdr:cNvSpPr>
      </xdr:nvSpPr>
      <xdr:spPr bwMode="auto">
        <a:xfrm>
          <a:off x="3552825" y="6276975"/>
          <a:ext cx="76200" cy="533400"/>
        </a:xfrm>
        <a:prstGeom prst="downArrow">
          <a:avLst>
            <a:gd name="adj1" fmla="val 50000"/>
            <a:gd name="adj2" fmla="val 17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10</xdr:col>
      <xdr:colOff>200025</xdr:colOff>
      <xdr:row>39</xdr:row>
      <xdr:rowOff>114300</xdr:rowOff>
    </xdr:to>
    <xdr:sp macro="" textlink="">
      <xdr:nvSpPr>
        <xdr:cNvPr id="1240" name="Text Box 216"/>
        <xdr:cNvSpPr txBox="1">
          <a:spLocks noChangeArrowheads="1"/>
        </xdr:cNvSpPr>
      </xdr:nvSpPr>
      <xdr:spPr bwMode="auto">
        <a:xfrm>
          <a:off x="914400" y="11525250"/>
          <a:ext cx="4629150" cy="1181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© Geotechnisches Büro Wiltschut 2010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www.wiltschut.de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Gerät Nr. 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20</xdr:col>
      <xdr:colOff>238125</xdr:colOff>
      <xdr:row>30</xdr:row>
      <xdr:rowOff>38100</xdr:rowOff>
    </xdr:from>
    <xdr:to>
      <xdr:col>21</xdr:col>
      <xdr:colOff>266700</xdr:colOff>
      <xdr:row>31</xdr:row>
      <xdr:rowOff>47625</xdr:rowOff>
    </xdr:to>
    <xdr:sp macro="" textlink="">
      <xdr:nvSpPr>
        <xdr:cNvPr id="1246" name="Text Box 222"/>
        <xdr:cNvSpPr txBox="1">
          <a:spLocks noChangeArrowheads="1"/>
        </xdr:cNvSpPr>
      </xdr:nvSpPr>
      <xdr:spPr bwMode="auto">
        <a:xfrm>
          <a:off x="12258675" y="10077450"/>
          <a:ext cx="6667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m/s</a:t>
          </a:r>
          <a:endParaRPr lang="de-DE"/>
        </a:p>
      </xdr:txBody>
    </xdr:sp>
    <xdr:clientData/>
  </xdr:twoCellAnchor>
  <xdr:twoCellAnchor>
    <xdr:from>
      <xdr:col>10</xdr:col>
      <xdr:colOff>142875</xdr:colOff>
      <xdr:row>3</xdr:row>
      <xdr:rowOff>76200</xdr:rowOff>
    </xdr:from>
    <xdr:to>
      <xdr:col>18</xdr:col>
      <xdr:colOff>1295400</xdr:colOff>
      <xdr:row>6</xdr:row>
      <xdr:rowOff>76200</xdr:rowOff>
    </xdr:to>
    <xdr:sp macro="" textlink="" fLocksText="0">
      <xdr:nvSpPr>
        <xdr:cNvPr id="1252" name="Text Box 228"/>
        <xdr:cNvSpPr txBox="1">
          <a:spLocks noChangeArrowheads="1"/>
        </xdr:cNvSpPr>
      </xdr:nvSpPr>
      <xdr:spPr bwMode="auto">
        <a:xfrm>
          <a:off x="5486400" y="390525"/>
          <a:ext cx="5591175" cy="1114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Ermittlung Durchlässigkeitsbeiwert (k</a:t>
          </a:r>
          <a:r>
            <a:rPr lang="de-DE" sz="2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-Wert)</a:t>
          </a:r>
        </a:p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Methode: Versickerung im Bohrloch</a:t>
          </a:r>
          <a:endParaRPr lang="de-DE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WELL PERMEAMETER METHOD</a:t>
          </a:r>
          <a:endParaRPr lang="de-DE"/>
        </a:p>
      </xdr:txBody>
    </xdr:sp>
    <xdr:clientData fLocksWithSheet="0"/>
  </xdr:twoCellAnchor>
  <xdr:twoCellAnchor>
    <xdr:from>
      <xdr:col>0</xdr:col>
      <xdr:colOff>533400</xdr:colOff>
      <xdr:row>8</xdr:row>
      <xdr:rowOff>238125</xdr:rowOff>
    </xdr:from>
    <xdr:to>
      <xdr:col>27</xdr:col>
      <xdr:colOff>542925</xdr:colOff>
      <xdr:row>8</xdr:row>
      <xdr:rowOff>342900</xdr:rowOff>
    </xdr:to>
    <xdr:sp macro="" textlink="">
      <xdr:nvSpPr>
        <xdr:cNvPr id="1095" name="Freeform 71"/>
        <xdr:cNvSpPr>
          <a:spLocks/>
        </xdr:cNvSpPr>
      </xdr:nvSpPr>
      <xdr:spPr bwMode="auto">
        <a:xfrm>
          <a:off x="523875" y="2400300"/>
          <a:ext cx="16163925" cy="104775"/>
        </a:xfrm>
        <a:custGeom>
          <a:avLst/>
          <a:gdLst>
            <a:gd name="T0" fmla="*/ 0 w 142"/>
            <a:gd name="T1" fmla="*/ 0 h 1"/>
            <a:gd name="T2" fmla="*/ 142 w 142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42" h="1">
              <a:moveTo>
                <a:pt x="0" y="0"/>
              </a:moveTo>
              <a:lnTo>
                <a:pt x="142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24</xdr:row>
      <xdr:rowOff>257175</xdr:rowOff>
    </xdr:from>
    <xdr:to>
      <xdr:col>4</xdr:col>
      <xdr:colOff>314325</xdr:colOff>
      <xdr:row>25</xdr:row>
      <xdr:rowOff>219075</xdr:rowOff>
    </xdr:to>
    <xdr:sp macro="" textlink="">
      <xdr:nvSpPr>
        <xdr:cNvPr id="1254" name="Rectangle 230"/>
        <xdr:cNvSpPr>
          <a:spLocks noChangeArrowheads="1"/>
        </xdr:cNvSpPr>
      </xdr:nvSpPr>
      <xdr:spPr bwMode="auto">
        <a:xfrm>
          <a:off x="1866900" y="7981950"/>
          <a:ext cx="12382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28575</xdr:colOff>
      <xdr:row>35</xdr:row>
      <xdr:rowOff>85725</xdr:rowOff>
    </xdr:from>
    <xdr:to>
      <xdr:col>27</xdr:col>
      <xdr:colOff>295275</xdr:colOff>
      <xdr:row>36</xdr:row>
      <xdr:rowOff>142875</xdr:rowOff>
    </xdr:to>
    <xdr:sp macro="" textlink="">
      <xdr:nvSpPr>
        <xdr:cNvPr id="1255" name="Text Box 231"/>
        <xdr:cNvSpPr txBox="1">
          <a:spLocks noChangeArrowheads="1"/>
        </xdr:cNvSpPr>
      </xdr:nvSpPr>
      <xdr:spPr bwMode="auto">
        <a:xfrm>
          <a:off x="8667750" y="11791950"/>
          <a:ext cx="777240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*)  EARTH MANUAL: U.S.Department of the Interior. Part 2, Third Edition, P.1234-5. Denver, Colorado 1990.</a:t>
          </a:r>
          <a:endParaRPr lang="de-DE"/>
        </a:p>
      </xdr:txBody>
    </xdr:sp>
    <xdr:clientData/>
  </xdr:twoCellAnchor>
  <xdr:twoCellAnchor>
    <xdr:from>
      <xdr:col>5</xdr:col>
      <xdr:colOff>438150</xdr:colOff>
      <xdr:row>14</xdr:row>
      <xdr:rowOff>28575</xdr:rowOff>
    </xdr:from>
    <xdr:to>
      <xdr:col>9</xdr:col>
      <xdr:colOff>333375</xdr:colOff>
      <xdr:row>14</xdr:row>
      <xdr:rowOff>342900</xdr:rowOff>
    </xdr:to>
    <xdr:sp macro="" textlink="">
      <xdr:nvSpPr>
        <xdr:cNvPr id="1256" name="Text Box 232"/>
        <xdr:cNvSpPr txBox="1">
          <a:spLocks noChangeArrowheads="1"/>
        </xdr:cNvSpPr>
      </xdr:nvSpPr>
      <xdr:spPr bwMode="auto">
        <a:xfrm>
          <a:off x="2876550" y="4305300"/>
          <a:ext cx="21621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280099"/>
              </a:solidFill>
              <a:latin typeface="Arial"/>
              <a:cs typeface="Arial"/>
            </a:rPr>
            <a:t>Eingabewerte</a:t>
          </a:r>
          <a:endParaRPr lang="de-DE"/>
        </a:p>
      </xdr:txBody>
    </xdr:sp>
    <xdr:clientData/>
  </xdr:twoCellAnchor>
  <xdr:twoCellAnchor>
    <xdr:from>
      <xdr:col>9</xdr:col>
      <xdr:colOff>0</xdr:colOff>
      <xdr:row>15</xdr:row>
      <xdr:rowOff>276225</xdr:rowOff>
    </xdr:from>
    <xdr:to>
      <xdr:col>13</xdr:col>
      <xdr:colOff>38100</xdr:colOff>
      <xdr:row>17</xdr:row>
      <xdr:rowOff>9525</xdr:rowOff>
    </xdr:to>
    <xdr:sp macro="" textlink="">
      <xdr:nvSpPr>
        <xdr:cNvPr id="1257" name="Text Box 233"/>
        <xdr:cNvSpPr txBox="1">
          <a:spLocks noChangeArrowheads="1"/>
        </xdr:cNvSpPr>
      </xdr:nvSpPr>
      <xdr:spPr bwMode="auto">
        <a:xfrm>
          <a:off x="4705350" y="4905375"/>
          <a:ext cx="17907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16</xdr:row>
      <xdr:rowOff>47625</xdr:rowOff>
    </xdr:from>
    <xdr:to>
      <xdr:col>15</xdr:col>
      <xdr:colOff>76200</xdr:colOff>
      <xdr:row>17</xdr:row>
      <xdr:rowOff>238125</xdr:rowOff>
    </xdr:to>
    <xdr:sp macro="" textlink="">
      <xdr:nvSpPr>
        <xdr:cNvPr id="1258" name="Text Box 234"/>
        <xdr:cNvSpPr txBox="1">
          <a:spLocks noChangeArrowheads="1"/>
        </xdr:cNvSpPr>
      </xdr:nvSpPr>
      <xdr:spPr bwMode="auto">
        <a:xfrm>
          <a:off x="4429125" y="5029200"/>
          <a:ext cx="291465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Skala Wasserbehälter</a:t>
          </a:r>
          <a:endParaRPr lang="de-DE"/>
        </a:p>
      </xdr:txBody>
    </xdr:sp>
    <xdr:clientData/>
  </xdr:twoCellAnchor>
  <xdr:twoCellAnchor>
    <xdr:from>
      <xdr:col>8</xdr:col>
      <xdr:colOff>28575</xdr:colOff>
      <xdr:row>18</xdr:row>
      <xdr:rowOff>47625</xdr:rowOff>
    </xdr:from>
    <xdr:to>
      <xdr:col>15</xdr:col>
      <xdr:colOff>76200</xdr:colOff>
      <xdr:row>19</xdr:row>
      <xdr:rowOff>238125</xdr:rowOff>
    </xdr:to>
    <xdr:sp macro="" textlink="">
      <xdr:nvSpPr>
        <xdr:cNvPr id="1259" name="Text Box 235"/>
        <xdr:cNvSpPr txBox="1">
          <a:spLocks noChangeArrowheads="1"/>
        </xdr:cNvSpPr>
      </xdr:nvSpPr>
      <xdr:spPr bwMode="auto">
        <a:xfrm>
          <a:off x="4429125" y="5657850"/>
          <a:ext cx="291465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Messdauer</a:t>
          </a:r>
          <a:endParaRPr lang="de-DE"/>
        </a:p>
      </xdr:txBody>
    </xdr:sp>
    <xdr:clientData/>
  </xdr:twoCellAnchor>
  <xdr:twoCellAnchor>
    <xdr:from>
      <xdr:col>8</xdr:col>
      <xdr:colOff>28575</xdr:colOff>
      <xdr:row>22</xdr:row>
      <xdr:rowOff>66675</xdr:rowOff>
    </xdr:from>
    <xdr:to>
      <xdr:col>15</xdr:col>
      <xdr:colOff>838200</xdr:colOff>
      <xdr:row>23</xdr:row>
      <xdr:rowOff>142875</xdr:rowOff>
    </xdr:to>
    <xdr:sp macro="" textlink="">
      <xdr:nvSpPr>
        <xdr:cNvPr id="1261" name="Text Box 237"/>
        <xdr:cNvSpPr txBox="1">
          <a:spLocks noChangeArrowheads="1"/>
        </xdr:cNvSpPr>
      </xdr:nvSpPr>
      <xdr:spPr bwMode="auto">
        <a:xfrm>
          <a:off x="4429125" y="7086600"/>
          <a:ext cx="367665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Durchmesser Bohrloch</a:t>
          </a:r>
          <a:r>
            <a:rPr lang="de-DE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 (gesperrt)</a:t>
          </a:r>
          <a:endParaRPr lang="de-DE"/>
        </a:p>
      </xdr:txBody>
    </xdr:sp>
    <xdr:clientData/>
  </xdr:twoCellAnchor>
  <xdr:twoCellAnchor>
    <xdr:from>
      <xdr:col>8</xdr:col>
      <xdr:colOff>28575</xdr:colOff>
      <xdr:row>24</xdr:row>
      <xdr:rowOff>85725</xdr:rowOff>
    </xdr:from>
    <xdr:to>
      <xdr:col>15</xdr:col>
      <xdr:colOff>76200</xdr:colOff>
      <xdr:row>25</xdr:row>
      <xdr:rowOff>276225</xdr:rowOff>
    </xdr:to>
    <xdr:sp macro="" textlink="">
      <xdr:nvSpPr>
        <xdr:cNvPr id="1262" name="Text Box 238"/>
        <xdr:cNvSpPr txBox="1">
          <a:spLocks noChangeArrowheads="1"/>
        </xdr:cNvSpPr>
      </xdr:nvSpPr>
      <xdr:spPr bwMode="auto">
        <a:xfrm>
          <a:off x="4429125" y="7810500"/>
          <a:ext cx="291465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 Wasser</a:t>
          </a:r>
          <a:endParaRPr lang="de-DE"/>
        </a:p>
      </xdr:txBody>
    </xdr:sp>
    <xdr:clientData/>
  </xdr:twoCellAnchor>
  <xdr:twoCellAnchor>
    <xdr:from>
      <xdr:col>8</xdr:col>
      <xdr:colOff>28575</xdr:colOff>
      <xdr:row>26</xdr:row>
      <xdr:rowOff>104775</xdr:rowOff>
    </xdr:from>
    <xdr:to>
      <xdr:col>15</xdr:col>
      <xdr:colOff>76200</xdr:colOff>
      <xdr:row>27</xdr:row>
      <xdr:rowOff>266700</xdr:rowOff>
    </xdr:to>
    <xdr:sp macro="" textlink="">
      <xdr:nvSpPr>
        <xdr:cNvPr id="1263" name="Text Box 239"/>
        <xdr:cNvSpPr txBox="1">
          <a:spLocks noChangeArrowheads="1"/>
        </xdr:cNvSpPr>
      </xdr:nvSpPr>
      <xdr:spPr bwMode="auto">
        <a:xfrm>
          <a:off x="4429125" y="8620125"/>
          <a:ext cx="291465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"h"  Wasserstand Bohrloch</a:t>
          </a:r>
          <a:endParaRPr lang="de-DE"/>
        </a:p>
      </xdr:txBody>
    </xdr:sp>
    <xdr:clientData/>
  </xdr:twoCellAnchor>
  <xdr:twoCellAnchor>
    <xdr:from>
      <xdr:col>8</xdr:col>
      <xdr:colOff>28575</xdr:colOff>
      <xdr:row>28</xdr:row>
      <xdr:rowOff>85725</xdr:rowOff>
    </xdr:from>
    <xdr:to>
      <xdr:col>15</xdr:col>
      <xdr:colOff>76200</xdr:colOff>
      <xdr:row>29</xdr:row>
      <xdr:rowOff>238125</xdr:rowOff>
    </xdr:to>
    <xdr:sp macro="" textlink="">
      <xdr:nvSpPr>
        <xdr:cNvPr id="1264" name="Text Box 240"/>
        <xdr:cNvSpPr txBox="1">
          <a:spLocks noChangeArrowheads="1"/>
        </xdr:cNvSpPr>
      </xdr:nvSpPr>
      <xdr:spPr bwMode="auto">
        <a:xfrm>
          <a:off x="4429125" y="9363075"/>
          <a:ext cx="291465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"BL"  Sohle Bohrloch </a:t>
          </a:r>
          <a:endParaRPr lang="de-DE"/>
        </a:p>
      </xdr:txBody>
    </xdr:sp>
    <xdr:clientData/>
  </xdr:twoCellAnchor>
  <xdr:twoCellAnchor>
    <xdr:from>
      <xdr:col>8</xdr:col>
      <xdr:colOff>28575</xdr:colOff>
      <xdr:row>31</xdr:row>
      <xdr:rowOff>66675</xdr:rowOff>
    </xdr:from>
    <xdr:to>
      <xdr:col>15</xdr:col>
      <xdr:colOff>428625</xdr:colOff>
      <xdr:row>32</xdr:row>
      <xdr:rowOff>228600</xdr:rowOff>
    </xdr:to>
    <xdr:sp macro="" textlink="">
      <xdr:nvSpPr>
        <xdr:cNvPr id="1266" name="Text Box 242"/>
        <xdr:cNvSpPr txBox="1">
          <a:spLocks noChangeArrowheads="1"/>
        </xdr:cNvSpPr>
      </xdr:nvSpPr>
      <xdr:spPr bwMode="auto">
        <a:xfrm>
          <a:off x="4429125" y="10487025"/>
          <a:ext cx="3267075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"GW"  Grundwasserspiegel /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undurchlässige Schicht</a:t>
          </a:r>
          <a:endParaRPr lang="de-DE"/>
        </a:p>
      </xdr:txBody>
    </xdr:sp>
    <xdr:clientData/>
  </xdr:twoCellAnchor>
  <xdr:twoCellAnchor>
    <xdr:from>
      <xdr:col>4</xdr:col>
      <xdr:colOff>428625</xdr:colOff>
      <xdr:row>16</xdr:row>
      <xdr:rowOff>152400</xdr:rowOff>
    </xdr:from>
    <xdr:to>
      <xdr:col>5</xdr:col>
      <xdr:colOff>723900</xdr:colOff>
      <xdr:row>16</xdr:row>
      <xdr:rowOff>190500</xdr:rowOff>
    </xdr:to>
    <xdr:sp macro="" textlink="">
      <xdr:nvSpPr>
        <xdr:cNvPr id="1267" name="Freeform 243"/>
        <xdr:cNvSpPr>
          <a:spLocks/>
        </xdr:cNvSpPr>
      </xdr:nvSpPr>
      <xdr:spPr bwMode="auto">
        <a:xfrm flipV="1">
          <a:off x="2105025" y="5133975"/>
          <a:ext cx="1057275" cy="38100"/>
        </a:xfrm>
        <a:custGeom>
          <a:avLst/>
          <a:gdLst>
            <a:gd name="T0" fmla="*/ 0 w 105"/>
            <a:gd name="T1" fmla="*/ 0 h 1"/>
            <a:gd name="T2" fmla="*/ 105 w 105"/>
            <a:gd name="T3" fmla="*/ 0 h 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5" h="1">
              <a:moveTo>
                <a:pt x="0" y="0"/>
              </a:moveTo>
              <a:lnTo>
                <a:pt x="10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FF0000" mc:Ignorable="a14" a14:legacySpreadsheetColorIndex="22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1362075</xdr:colOff>
          <xdr:row>19</xdr:row>
          <xdr:rowOff>123825</xdr:rowOff>
        </xdr:from>
        <xdr:to>
          <xdr:col>26</xdr:col>
          <xdr:colOff>209550</xdr:colOff>
          <xdr:row>21</xdr:row>
          <xdr:rowOff>238125</xdr:rowOff>
        </xdr:to>
        <xdr:sp macro="" textlink="">
          <xdr:nvSpPr>
            <xdr:cNvPr id="1268" name="Object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57150</xdr:colOff>
      <xdr:row>16</xdr:row>
      <xdr:rowOff>342900</xdr:rowOff>
    </xdr:from>
    <xdr:to>
      <xdr:col>25</xdr:col>
      <xdr:colOff>285750</xdr:colOff>
      <xdr:row>17</xdr:row>
      <xdr:rowOff>0</xdr:rowOff>
    </xdr:to>
    <xdr:sp macro="" textlink="">
      <xdr:nvSpPr>
        <xdr:cNvPr id="1271" name="Line 247"/>
        <xdr:cNvSpPr>
          <a:spLocks noChangeShapeType="1"/>
        </xdr:cNvSpPr>
      </xdr:nvSpPr>
      <xdr:spPr bwMode="auto">
        <a:xfrm>
          <a:off x="12715875" y="5324475"/>
          <a:ext cx="2571750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238125</xdr:colOff>
      <xdr:row>31</xdr:row>
      <xdr:rowOff>38100</xdr:rowOff>
    </xdr:from>
    <xdr:to>
      <xdr:col>22</xdr:col>
      <xdr:colOff>190500</xdr:colOff>
      <xdr:row>32</xdr:row>
      <xdr:rowOff>47625</xdr:rowOff>
    </xdr:to>
    <xdr:sp macro="" textlink="">
      <xdr:nvSpPr>
        <xdr:cNvPr id="1272" name="Text Box 248"/>
        <xdr:cNvSpPr txBox="1">
          <a:spLocks noChangeArrowheads="1"/>
        </xdr:cNvSpPr>
      </xdr:nvSpPr>
      <xdr:spPr bwMode="auto">
        <a:xfrm>
          <a:off x="12258675" y="10458450"/>
          <a:ext cx="9525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m/Tag</a:t>
          </a:r>
          <a:endParaRPr lang="de-DE"/>
        </a:p>
      </xdr:txBody>
    </xdr:sp>
    <xdr:clientData/>
  </xdr:twoCellAnchor>
  <xdr:twoCellAnchor>
    <xdr:from>
      <xdr:col>17</xdr:col>
      <xdr:colOff>171450</xdr:colOff>
      <xdr:row>30</xdr:row>
      <xdr:rowOff>76200</xdr:rowOff>
    </xdr:from>
    <xdr:to>
      <xdr:col>18</xdr:col>
      <xdr:colOff>952500</xdr:colOff>
      <xdr:row>31</xdr:row>
      <xdr:rowOff>238125</xdr:rowOff>
    </xdr:to>
    <xdr:sp macro="" textlink="">
      <xdr:nvSpPr>
        <xdr:cNvPr id="1273" name="Text Box 249"/>
        <xdr:cNvSpPr txBox="1">
          <a:spLocks noChangeArrowheads="1"/>
        </xdr:cNvSpPr>
      </xdr:nvSpPr>
      <xdr:spPr bwMode="auto">
        <a:xfrm>
          <a:off x="9382125" y="10115550"/>
          <a:ext cx="135255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54864" bIns="0" anchor="t" upright="1"/>
        <a:lstStyle/>
        <a:p>
          <a:pPr algn="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de-DE" sz="2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f </a:t>
          </a:r>
          <a:r>
            <a:rPr lang="de-DE" sz="20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(20)  </a:t>
          </a: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DE"/>
        </a:p>
      </xdr:txBody>
    </xdr:sp>
    <xdr:clientData/>
  </xdr:twoCellAnchor>
  <xdr:twoCellAnchor>
    <xdr:from>
      <xdr:col>23</xdr:col>
      <xdr:colOff>590550</xdr:colOff>
      <xdr:row>26</xdr:row>
      <xdr:rowOff>28575</xdr:rowOff>
    </xdr:from>
    <xdr:to>
      <xdr:col>25</xdr:col>
      <xdr:colOff>76200</xdr:colOff>
      <xdr:row>27</xdr:row>
      <xdr:rowOff>28575</xdr:rowOff>
    </xdr:to>
    <xdr:sp macro="" textlink="">
      <xdr:nvSpPr>
        <xdr:cNvPr id="1274" name="Text Box 250"/>
        <xdr:cNvSpPr txBox="1">
          <a:spLocks noChangeArrowheads="1"/>
        </xdr:cNvSpPr>
      </xdr:nvSpPr>
      <xdr:spPr bwMode="auto">
        <a:xfrm>
          <a:off x="14420850" y="8543925"/>
          <a:ext cx="6572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*)</a:t>
          </a:r>
          <a:endParaRPr lang="de-DE"/>
        </a:p>
      </xdr:txBody>
    </xdr:sp>
    <xdr:clientData/>
  </xdr:twoCellAnchor>
  <xdr:twoCellAnchor>
    <xdr:from>
      <xdr:col>4</xdr:col>
      <xdr:colOff>95250</xdr:colOff>
      <xdr:row>16</xdr:row>
      <xdr:rowOff>180975</xdr:rowOff>
    </xdr:from>
    <xdr:to>
      <xdr:col>4</xdr:col>
      <xdr:colOff>409575</xdr:colOff>
      <xdr:row>19</xdr:row>
      <xdr:rowOff>66675</xdr:rowOff>
    </xdr:to>
    <xdr:sp macro="" textlink="">
      <xdr:nvSpPr>
        <xdr:cNvPr id="1218" name="AutoShape 194"/>
        <xdr:cNvSpPr>
          <a:spLocks noChangeArrowheads="1"/>
        </xdr:cNvSpPr>
      </xdr:nvSpPr>
      <xdr:spPr bwMode="auto">
        <a:xfrm>
          <a:off x="1771650" y="5162550"/>
          <a:ext cx="314325" cy="866775"/>
        </a:xfrm>
        <a:prstGeom prst="can">
          <a:avLst>
            <a:gd name="adj" fmla="val 18958"/>
          </a:avLst>
        </a:prstGeom>
        <a:solidFill>
          <a:srgbClr xmlns:mc="http://schemas.openxmlformats.org/markup-compatibility/2006" xmlns:a14="http://schemas.microsoft.com/office/drawing/2010/main" val="00CFFF" mc:Ignorable="a14" a14:legacySpreadsheetColorIndex="40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C0C0FF" mc:Ignorable="a14" a14:legacySpreadsheetColorIndex="31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104775</xdr:colOff>
      <xdr:row>15</xdr:row>
      <xdr:rowOff>66675</xdr:rowOff>
    </xdr:from>
    <xdr:to>
      <xdr:col>4</xdr:col>
      <xdr:colOff>409575</xdr:colOff>
      <xdr:row>19</xdr:row>
      <xdr:rowOff>66675</xdr:rowOff>
    </xdr:to>
    <xdr:sp macro="" textlink="">
      <xdr:nvSpPr>
        <xdr:cNvPr id="1219" name="Rectangle 195"/>
        <xdr:cNvSpPr>
          <a:spLocks noChangeArrowheads="1"/>
        </xdr:cNvSpPr>
      </xdr:nvSpPr>
      <xdr:spPr bwMode="auto">
        <a:xfrm>
          <a:off x="1781175" y="4695825"/>
          <a:ext cx="304800" cy="13335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38100</xdr:rowOff>
    </xdr:from>
    <xdr:to>
      <xdr:col>4</xdr:col>
      <xdr:colOff>66675</xdr:colOff>
      <xdr:row>23</xdr:row>
      <xdr:rowOff>38100</xdr:rowOff>
    </xdr:to>
    <xdr:sp macro="" textlink="">
      <xdr:nvSpPr>
        <xdr:cNvPr id="1109" name="Line 85"/>
        <xdr:cNvSpPr>
          <a:spLocks noChangeShapeType="1"/>
        </xdr:cNvSpPr>
      </xdr:nvSpPr>
      <xdr:spPr bwMode="auto">
        <a:xfrm>
          <a:off x="914400" y="7410450"/>
          <a:ext cx="828675" cy="0"/>
        </a:xfrm>
        <a:prstGeom prst="line">
          <a:avLst/>
        </a:prstGeom>
        <a:noFill/>
        <a:ln w="88900">
          <a:solidFill>
            <a:srgbClr xmlns:mc="http://schemas.openxmlformats.org/markup-compatibility/2006" xmlns:a14="http://schemas.microsoft.com/office/drawing/2010/main" val="488436" mc:Ignorable="a14" a14:legacySpreadsheetColorIndex="5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23</xdr:row>
      <xdr:rowOff>38100</xdr:rowOff>
    </xdr:from>
    <xdr:to>
      <xdr:col>5</xdr:col>
      <xdr:colOff>638175</xdr:colOff>
      <xdr:row>23</xdr:row>
      <xdr:rowOff>47625</xdr:rowOff>
    </xdr:to>
    <xdr:sp macro="" textlink="">
      <xdr:nvSpPr>
        <xdr:cNvPr id="1110" name="Line 86"/>
        <xdr:cNvSpPr>
          <a:spLocks noChangeShapeType="1"/>
        </xdr:cNvSpPr>
      </xdr:nvSpPr>
      <xdr:spPr bwMode="auto">
        <a:xfrm flipV="1">
          <a:off x="2105025" y="7410450"/>
          <a:ext cx="971550" cy="9525"/>
        </a:xfrm>
        <a:prstGeom prst="line">
          <a:avLst/>
        </a:prstGeom>
        <a:noFill/>
        <a:ln w="88900">
          <a:solidFill>
            <a:srgbClr xmlns:mc="http://schemas.openxmlformats.org/markup-compatibility/2006" xmlns:a14="http://schemas.microsoft.com/office/drawing/2010/main" val="488436" mc:Ignorable="a14" a14:legacySpreadsheetColorIndex="5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161925</xdr:rowOff>
    </xdr:from>
    <xdr:to>
      <xdr:col>5</xdr:col>
      <xdr:colOff>619125</xdr:colOff>
      <xdr:row>34</xdr:row>
      <xdr:rowOff>9525</xdr:rowOff>
    </xdr:to>
    <xdr:sp macro="" textlink="">
      <xdr:nvSpPr>
        <xdr:cNvPr id="1275" name="Rectangle 251"/>
        <xdr:cNvSpPr>
          <a:spLocks noChangeArrowheads="1"/>
        </xdr:cNvSpPr>
      </xdr:nvSpPr>
      <xdr:spPr bwMode="auto">
        <a:xfrm>
          <a:off x="914400" y="9820275"/>
          <a:ext cx="2143125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15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31</xdr:row>
      <xdr:rowOff>190500</xdr:rowOff>
    </xdr:from>
    <xdr:to>
      <xdr:col>5</xdr:col>
      <xdr:colOff>733425</xdr:colOff>
      <xdr:row>31</xdr:row>
      <xdr:rowOff>190500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 flipH="1">
          <a:off x="714375" y="10610850"/>
          <a:ext cx="2457450" cy="0"/>
        </a:xfrm>
        <a:prstGeom prst="line">
          <a:avLst/>
        </a:prstGeom>
        <a:noFill/>
        <a:ln w="88900">
          <a:solidFill>
            <a:srgbClr xmlns:mc="http://schemas.openxmlformats.org/markup-compatibility/2006" xmlns:a14="http://schemas.microsoft.com/office/drawing/2010/main" val="1D2FBE" mc:Ignorable="a14" a14:legacySpreadsheetColorIndex="5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238125</xdr:colOff>
      <xdr:row>29</xdr:row>
      <xdr:rowOff>28575</xdr:rowOff>
    </xdr:from>
    <xdr:to>
      <xdr:col>22</xdr:col>
      <xdr:colOff>647700</xdr:colOff>
      <xdr:row>32</xdr:row>
      <xdr:rowOff>200025</xdr:rowOff>
    </xdr:to>
    <xdr:sp macro="" textlink="">
      <xdr:nvSpPr>
        <xdr:cNvPr id="1229" name="AutoShape 205"/>
        <xdr:cNvSpPr>
          <a:spLocks noChangeArrowheads="1"/>
        </xdr:cNvSpPr>
      </xdr:nvSpPr>
      <xdr:spPr bwMode="auto">
        <a:xfrm>
          <a:off x="9448800" y="9686925"/>
          <a:ext cx="4219575" cy="1314450"/>
        </a:xfrm>
        <a:prstGeom prst="plaque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1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O63"/>
  <sheetViews>
    <sheetView showGridLines="0" showRowColHeaders="0" showZeros="0" tabSelected="1" showOutlineSymbols="0" defaultGridColor="0" colorId="50" zoomScale="75" zoomScaleNormal="75" zoomScaleSheetLayoutView="56" workbookViewId="0">
      <selection activeCell="G29" sqref="G29"/>
    </sheetView>
  </sheetViews>
  <sheetFormatPr baseColWidth="10" defaultRowHeight="12.75"/>
  <cols>
    <col min="1" max="1" width="7.85546875" customWidth="1"/>
    <col min="2" max="2" width="2.42578125" customWidth="1"/>
    <col min="3" max="3" width="3.42578125" customWidth="1"/>
    <col min="8" max="8" width="6.5703125" customWidth="1"/>
    <col min="9" max="9" width="4.5703125" customWidth="1"/>
    <col min="10" max="10" width="9.5703125" customWidth="1"/>
    <col min="11" max="14" width="5.5703125" customWidth="1"/>
    <col min="15" max="15" width="6.5703125" customWidth="1"/>
    <col min="16" max="16" width="20.5703125" customWidth="1"/>
    <col min="17" max="18" width="8.5703125" customWidth="1"/>
    <col min="19" max="19" width="23" customWidth="1"/>
    <col min="20" max="20" width="10.5703125" customWidth="1"/>
    <col min="21" max="21" width="9.5703125" customWidth="1"/>
    <col min="22" max="22" width="5.42578125" customWidth="1"/>
    <col min="23" max="23" width="12.140625" customWidth="1"/>
    <col min="24" max="24" width="9" customWidth="1"/>
    <col min="25" max="27" width="8.5703125" customWidth="1"/>
    <col min="30" max="30" width="11.42578125" hidden="1" customWidth="1"/>
    <col min="31" max="31" width="14.85546875" hidden="1" customWidth="1"/>
    <col min="32" max="33" width="11.42578125" hidden="1" customWidth="1"/>
  </cols>
  <sheetData>
    <row r="1" spans="1:40" ht="11.25" customHeight="1">
      <c r="A1" s="172"/>
      <c r="B1" s="172"/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65"/>
      <c r="AC1" s="65"/>
      <c r="AD1" s="107"/>
      <c r="AE1" s="107"/>
      <c r="AF1" s="101"/>
      <c r="AG1" s="101"/>
      <c r="AH1" s="101"/>
      <c r="AI1" s="101"/>
      <c r="AJ1" s="101"/>
      <c r="AK1" s="101"/>
      <c r="AL1" s="100"/>
      <c r="AM1" s="100"/>
      <c r="AN1" s="100"/>
    </row>
    <row r="2" spans="1:40" ht="126" hidden="1">
      <c r="A2" s="172"/>
      <c r="B2" s="172"/>
      <c r="C2" s="6"/>
      <c r="D2" s="7"/>
      <c r="E2" s="7"/>
      <c r="F2" s="7"/>
      <c r="G2" s="7"/>
      <c r="H2" s="7"/>
      <c r="I2" s="22" t="s">
        <v>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65"/>
      <c r="AC2" s="65"/>
      <c r="AD2" s="107"/>
      <c r="AE2" s="107"/>
      <c r="AF2" s="101"/>
      <c r="AG2" s="101"/>
      <c r="AH2" s="101"/>
      <c r="AI2" s="101"/>
      <c r="AJ2" s="101"/>
      <c r="AK2" s="101"/>
      <c r="AL2" s="100"/>
      <c r="AM2" s="100"/>
      <c r="AN2" s="100"/>
    </row>
    <row r="3" spans="1:40" ht="13.5" customHeight="1">
      <c r="A3" s="172"/>
      <c r="B3" s="172"/>
      <c r="C3" s="173"/>
      <c r="D3" s="174"/>
      <c r="E3" s="174"/>
      <c r="F3" s="174"/>
      <c r="G3" s="174"/>
      <c r="H3" s="174"/>
      <c r="I3" s="175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7"/>
      <c r="AC3" s="65"/>
      <c r="AD3" s="107"/>
      <c r="AE3" s="107"/>
      <c r="AF3" s="101"/>
      <c r="AG3" s="101"/>
      <c r="AH3" s="101"/>
      <c r="AI3" s="101"/>
      <c r="AJ3" s="101"/>
      <c r="AK3" s="101"/>
      <c r="AL3" s="100"/>
      <c r="AM3" s="100"/>
      <c r="AN3" s="100"/>
    </row>
    <row r="4" spans="1:40" ht="27.75" customHeight="1">
      <c r="A4" s="172"/>
      <c r="B4" s="172"/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180"/>
      <c r="AC4" s="71"/>
      <c r="AD4" s="101"/>
      <c r="AE4" s="101"/>
      <c r="AF4" s="101"/>
      <c r="AG4" s="101"/>
      <c r="AH4" s="101"/>
      <c r="AI4" s="101"/>
      <c r="AJ4" s="101"/>
      <c r="AK4" s="101"/>
      <c r="AL4" s="100"/>
      <c r="AM4" s="100"/>
      <c r="AN4" s="100"/>
    </row>
    <row r="5" spans="1:40" ht="36.75" customHeight="1">
      <c r="A5" s="172"/>
      <c r="B5" s="172"/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80"/>
      <c r="AC5" s="71"/>
      <c r="AD5" s="101"/>
      <c r="AE5" s="101"/>
      <c r="AF5" s="101"/>
      <c r="AG5" s="101"/>
      <c r="AH5" s="101"/>
      <c r="AI5" s="101"/>
      <c r="AJ5" s="101"/>
      <c r="AK5" s="101"/>
      <c r="AL5" s="100"/>
      <c r="AM5" s="100"/>
      <c r="AN5" s="100"/>
    </row>
    <row r="6" spans="1:40" ht="23.25">
      <c r="A6" s="172"/>
      <c r="B6" s="172"/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177"/>
      <c r="AC6" s="71"/>
      <c r="AD6" s="103">
        <v>0</v>
      </c>
      <c r="AE6" s="128">
        <v>1.7941</v>
      </c>
      <c r="AF6" s="107"/>
      <c r="AG6" s="107"/>
      <c r="AH6" s="101"/>
      <c r="AI6" s="101"/>
      <c r="AJ6" s="101"/>
      <c r="AK6" s="101"/>
      <c r="AL6" s="100"/>
      <c r="AM6" s="100"/>
      <c r="AN6" s="100"/>
    </row>
    <row r="7" spans="1:40" ht="23.25">
      <c r="A7" s="172"/>
      <c r="B7" s="172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2"/>
      <c r="AC7" s="71"/>
      <c r="AD7" s="103"/>
      <c r="AE7" s="128"/>
      <c r="AF7" s="107"/>
      <c r="AG7" s="107"/>
      <c r="AH7" s="101"/>
      <c r="AI7" s="101"/>
      <c r="AJ7" s="101"/>
      <c r="AK7" s="101"/>
      <c r="AL7" s="100"/>
      <c r="AM7" s="100"/>
      <c r="AN7" s="100"/>
    </row>
    <row r="8" spans="1:40" ht="35.1" customHeight="1">
      <c r="A8" s="172"/>
      <c r="B8" s="172"/>
      <c r="C8" s="183"/>
      <c r="D8" s="183"/>
      <c r="E8" s="183"/>
      <c r="F8" s="184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4"/>
      <c r="V8" s="185"/>
      <c r="W8" s="185"/>
      <c r="X8" s="186"/>
      <c r="Y8" s="186"/>
      <c r="Z8" s="186"/>
      <c r="AA8" s="186"/>
      <c r="AB8" s="180"/>
      <c r="AC8" s="71"/>
      <c r="AD8" s="103"/>
      <c r="AE8" s="128"/>
      <c r="AF8" s="107"/>
      <c r="AG8" s="107"/>
      <c r="AH8" s="101"/>
      <c r="AI8" s="101"/>
      <c r="AJ8" s="101"/>
      <c r="AK8" s="101"/>
      <c r="AL8" s="100"/>
      <c r="AM8" s="100"/>
      <c r="AN8" s="100"/>
    </row>
    <row r="9" spans="1:40" ht="28.35" customHeight="1">
      <c r="A9" s="172"/>
      <c r="B9" s="161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  <c r="Q9" s="7"/>
      <c r="R9" s="7"/>
      <c r="S9" s="46"/>
      <c r="T9" s="24"/>
      <c r="U9" s="24"/>
      <c r="V9" s="24"/>
      <c r="W9" s="24"/>
      <c r="X9" s="47"/>
      <c r="Y9" s="47"/>
      <c r="Z9" s="24"/>
      <c r="AA9" s="24"/>
      <c r="AB9" s="71"/>
      <c r="AC9" s="71"/>
      <c r="AD9" s="103">
        <f>AD6+1</f>
        <v>1</v>
      </c>
      <c r="AE9" s="128">
        <f>AE6-(AE6-AE13)/5</f>
        <v>1.7390600000000001</v>
      </c>
      <c r="AF9" s="107"/>
      <c r="AG9" s="107"/>
      <c r="AH9" s="101"/>
      <c r="AI9" s="101"/>
      <c r="AJ9" s="101"/>
      <c r="AK9" s="101"/>
      <c r="AL9" s="100"/>
      <c r="AM9" s="100"/>
      <c r="AN9" s="100"/>
    </row>
    <row r="10" spans="1:40" ht="28.35" customHeight="1">
      <c r="A10" s="172"/>
      <c r="B10" s="161"/>
      <c r="C10" s="187"/>
      <c r="D10" s="189" t="s">
        <v>23</v>
      </c>
      <c r="E10" s="190"/>
      <c r="F10" s="190"/>
      <c r="G10" s="201" t="s">
        <v>32</v>
      </c>
      <c r="H10" s="207"/>
      <c r="I10" s="207"/>
      <c r="J10" s="207"/>
      <c r="K10" s="207"/>
      <c r="L10" s="207"/>
      <c r="M10" s="207"/>
      <c r="N10" s="207"/>
      <c r="O10" s="207"/>
      <c r="P10" s="191"/>
      <c r="Q10" s="49"/>
      <c r="R10" s="23" t="s">
        <v>20</v>
      </c>
      <c r="S10" s="18"/>
      <c r="T10" s="19"/>
      <c r="U10" s="12"/>
      <c r="V10" s="13"/>
      <c r="W10" s="24"/>
      <c r="X10" s="66"/>
      <c r="Y10" s="24"/>
      <c r="Z10" s="24"/>
      <c r="AA10" s="7"/>
      <c r="AB10" s="71"/>
      <c r="AC10" s="71"/>
      <c r="AD10" s="103">
        <f t="shared" ref="AD10:AD38" si="0">AD9+1</f>
        <v>2</v>
      </c>
      <c r="AE10" s="128">
        <f>AE6-2*(AE6-AE13)/5</f>
        <v>1.6840200000000001</v>
      </c>
      <c r="AF10" s="107"/>
      <c r="AG10" s="102"/>
      <c r="AH10" s="101"/>
      <c r="AI10" s="101"/>
      <c r="AJ10" s="101"/>
      <c r="AK10" s="101"/>
      <c r="AL10" s="100"/>
      <c r="AM10" s="100"/>
      <c r="AN10" s="100"/>
    </row>
    <row r="11" spans="1:40" ht="28.35" customHeight="1">
      <c r="A11" s="172"/>
      <c r="B11" s="161"/>
      <c r="C11" s="187"/>
      <c r="D11" s="189" t="s">
        <v>24</v>
      </c>
      <c r="E11" s="190"/>
      <c r="F11" s="190"/>
      <c r="G11" s="201" t="s">
        <v>39</v>
      </c>
      <c r="H11" s="202"/>
      <c r="I11" s="202"/>
      <c r="J11" s="202"/>
      <c r="K11" s="202"/>
      <c r="L11" s="202"/>
      <c r="M11" s="202"/>
      <c r="N11" s="202"/>
      <c r="O11" s="202"/>
      <c r="P11" s="187"/>
      <c r="Q11" s="7"/>
      <c r="R11" s="4" t="s">
        <v>5</v>
      </c>
      <c r="S11" s="4"/>
      <c r="T11" s="35">
        <f>IF(T12&lt;=0,0,SUMSQ(AA11/2)*3.14*G17/1000)</f>
        <v>1530.279</v>
      </c>
      <c r="U11" s="36" t="s">
        <v>1</v>
      </c>
      <c r="V11" s="42"/>
      <c r="W11" s="136" t="s">
        <v>40</v>
      </c>
      <c r="X11" s="67"/>
      <c r="Y11" s="37"/>
      <c r="Z11" s="172"/>
      <c r="AA11" s="150">
        <v>114</v>
      </c>
      <c r="AB11" s="71"/>
      <c r="AC11" s="71"/>
      <c r="AD11" s="103">
        <f t="shared" si="0"/>
        <v>3</v>
      </c>
      <c r="AE11" s="128">
        <f>AE6-3*(AE6-AE13)/5</f>
        <v>1.6289799999999999</v>
      </c>
      <c r="AF11" s="107"/>
      <c r="AG11" s="107"/>
      <c r="AH11" s="101"/>
      <c r="AI11" s="101"/>
      <c r="AJ11" s="101"/>
      <c r="AK11" s="101"/>
      <c r="AL11" s="100"/>
      <c r="AM11" s="100"/>
      <c r="AN11" s="100"/>
    </row>
    <row r="12" spans="1:40" ht="28.35" customHeight="1">
      <c r="A12" s="172"/>
      <c r="B12" s="161"/>
      <c r="C12" s="187"/>
      <c r="D12" s="189" t="s">
        <v>37</v>
      </c>
      <c r="E12" s="190"/>
      <c r="F12" s="190"/>
      <c r="G12" s="201" t="s">
        <v>32</v>
      </c>
      <c r="H12" s="202"/>
      <c r="I12" s="202"/>
      <c r="J12" s="202"/>
      <c r="K12" s="202"/>
      <c r="L12" s="202"/>
      <c r="M12" s="202"/>
      <c r="N12" s="202"/>
      <c r="O12" s="202"/>
      <c r="P12" s="187"/>
      <c r="Q12" s="68"/>
      <c r="R12" s="1" t="s">
        <v>6</v>
      </c>
      <c r="S12" s="4"/>
      <c r="T12" s="35">
        <f>IF(G19&lt;=0,0,G19*60)</f>
        <v>1200</v>
      </c>
      <c r="U12" s="36" t="s">
        <v>11</v>
      </c>
      <c r="V12" s="42"/>
      <c r="W12" s="136"/>
      <c r="X12" s="137"/>
      <c r="Y12" s="192" t="s">
        <v>33</v>
      </c>
      <c r="Z12" s="138">
        <v>114</v>
      </c>
      <c r="AA12" s="139" t="s">
        <v>0</v>
      </c>
      <c r="AB12" s="71"/>
      <c r="AC12" s="71"/>
      <c r="AD12" s="103">
        <f t="shared" si="0"/>
        <v>4</v>
      </c>
      <c r="AE12" s="128">
        <f>AE6-4*(AE6-AE13)/5</f>
        <v>1.5739399999999999</v>
      </c>
      <c r="AF12" s="107"/>
      <c r="AG12" s="107"/>
      <c r="AH12" s="101"/>
      <c r="AI12" s="101"/>
      <c r="AJ12" s="101"/>
      <c r="AK12" s="101"/>
      <c r="AL12" s="100"/>
      <c r="AM12" s="100"/>
      <c r="AN12" s="100"/>
    </row>
    <row r="13" spans="1:40" ht="28.35" customHeight="1">
      <c r="A13" s="172"/>
      <c r="B13" s="161"/>
      <c r="C13" s="187"/>
      <c r="D13" s="189" t="s">
        <v>38</v>
      </c>
      <c r="E13" s="190"/>
      <c r="F13" s="190"/>
      <c r="G13" s="201" t="s">
        <v>30</v>
      </c>
      <c r="H13" s="202"/>
      <c r="I13" s="202"/>
      <c r="J13" s="202"/>
      <c r="K13" s="202"/>
      <c r="L13" s="202"/>
      <c r="M13" s="202"/>
      <c r="N13" s="202"/>
      <c r="O13" s="202"/>
      <c r="P13" s="187"/>
      <c r="Q13" s="68"/>
      <c r="R13" s="4" t="s">
        <v>10</v>
      </c>
      <c r="S13" s="4"/>
      <c r="T13" s="38">
        <f>T11/T12</f>
        <v>1.2752325</v>
      </c>
      <c r="U13" s="36" t="s">
        <v>12</v>
      </c>
      <c r="V13" s="39" t="s">
        <v>18</v>
      </c>
      <c r="W13" s="69">
        <f>T11/T12/1000/1000</f>
        <v>1.2752325E-6</v>
      </c>
      <c r="X13" s="132" t="s">
        <v>26</v>
      </c>
      <c r="Y13" s="7"/>
      <c r="Z13" s="42"/>
      <c r="AA13" s="75"/>
      <c r="AB13" s="71"/>
      <c r="AC13" s="71"/>
      <c r="AD13" s="103">
        <f t="shared" si="0"/>
        <v>5</v>
      </c>
      <c r="AE13" s="128">
        <v>1.5188999999999999</v>
      </c>
      <c r="AF13" s="129" t="s">
        <v>13</v>
      </c>
      <c r="AG13" s="130">
        <f>IF(G25&lt;0,"min. 0 !", IF(G25=0,AE6,IF(G25&lt;=1,AE9,IF(G25&lt;=2,AE10,IF(G25&lt;=3,AE11,IF(G25&lt;=4,AE12,IF(G25&lt;=5,AE13,AG19)))))))</f>
        <v>1.4771399999999999</v>
      </c>
      <c r="AH13" s="101"/>
      <c r="AI13" s="101"/>
      <c r="AJ13" s="101"/>
      <c r="AK13" s="101"/>
      <c r="AL13" s="100"/>
      <c r="AM13" s="100"/>
      <c r="AN13" s="100"/>
    </row>
    <row r="14" spans="1:40" ht="28.35" customHeight="1">
      <c r="A14" s="172"/>
      <c r="B14" s="172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68"/>
      <c r="R14" s="4" t="s">
        <v>8</v>
      </c>
      <c r="S14" s="4"/>
      <c r="T14" s="40">
        <f>G23/2/100</f>
        <v>5.7500000000000002E-2</v>
      </c>
      <c r="U14" s="36" t="s">
        <v>3</v>
      </c>
      <c r="V14" s="42"/>
      <c r="W14" s="36"/>
      <c r="X14" s="67"/>
      <c r="Y14" s="37"/>
      <c r="Z14" s="42"/>
      <c r="AA14" s="75"/>
      <c r="AB14" s="71"/>
      <c r="AC14" s="71"/>
      <c r="AD14" s="103">
        <f t="shared" si="0"/>
        <v>6</v>
      </c>
      <c r="AE14" s="128">
        <f>AE13-1*(AE13-AE18)/5</f>
        <v>1.4771399999999999</v>
      </c>
      <c r="AF14" s="107"/>
      <c r="AG14" s="107"/>
      <c r="AH14" s="101"/>
      <c r="AI14" s="101"/>
      <c r="AJ14" s="101"/>
      <c r="AK14" s="101"/>
      <c r="AL14" s="100"/>
      <c r="AM14" s="100"/>
      <c r="AN14" s="100"/>
    </row>
    <row r="15" spans="1:40" ht="28.35" customHeight="1">
      <c r="A15" s="172"/>
      <c r="B15" s="172"/>
      <c r="C15" s="7"/>
      <c r="D15" s="7"/>
      <c r="E15" s="7"/>
      <c r="F15" s="90"/>
      <c r="G15" s="172"/>
      <c r="H15" s="7"/>
      <c r="I15" s="7"/>
      <c r="J15" s="7"/>
      <c r="K15" s="7"/>
      <c r="L15" s="7"/>
      <c r="M15" s="7"/>
      <c r="N15" s="7"/>
      <c r="O15" s="7"/>
      <c r="P15" s="7"/>
      <c r="Q15" s="68"/>
      <c r="R15" s="4" t="s">
        <v>9</v>
      </c>
      <c r="S15" s="4"/>
      <c r="T15" s="41">
        <f>G27</f>
        <v>0.3</v>
      </c>
      <c r="U15" s="36" t="s">
        <v>3</v>
      </c>
      <c r="V15" s="42"/>
      <c r="W15" s="42"/>
      <c r="X15" s="67"/>
      <c r="Y15" s="43"/>
      <c r="Z15" s="42"/>
      <c r="AA15" s="75"/>
      <c r="AB15" s="71"/>
      <c r="AC15" s="71"/>
      <c r="AD15" s="103">
        <f t="shared" si="0"/>
        <v>7</v>
      </c>
      <c r="AE15" s="128">
        <f>AE13-2*(AE13-AE18)/5</f>
        <v>1.4353799999999999</v>
      </c>
      <c r="AF15" s="107"/>
      <c r="AG15" s="107"/>
      <c r="AH15" s="101"/>
      <c r="AI15" s="101"/>
      <c r="AJ15" s="101"/>
      <c r="AK15" s="101"/>
      <c r="AL15" s="100"/>
      <c r="AM15" s="100"/>
      <c r="AN15" s="100"/>
    </row>
    <row r="16" spans="1:40" ht="28.35" customHeight="1" thickBot="1">
      <c r="A16" s="86"/>
      <c r="B16" s="8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3"/>
      <c r="R16" s="4" t="s">
        <v>19</v>
      </c>
      <c r="S16" s="4"/>
      <c r="T16" s="40">
        <f>G32-G29+G27</f>
        <v>0.8</v>
      </c>
      <c r="U16" s="36" t="s">
        <v>3</v>
      </c>
      <c r="V16" s="4" t="s">
        <v>27</v>
      </c>
      <c r="W16" s="7"/>
      <c r="X16" s="70"/>
      <c r="Y16" s="37"/>
      <c r="Z16" s="42"/>
      <c r="AA16" s="75"/>
      <c r="AB16" s="71"/>
      <c r="AC16" s="71"/>
      <c r="AD16" s="103">
        <f t="shared" si="0"/>
        <v>8</v>
      </c>
      <c r="AE16" s="128">
        <f>AE13-3*(AE13-AE18)/5</f>
        <v>1.3936200000000001</v>
      </c>
      <c r="AF16" s="107"/>
      <c r="AG16" s="107"/>
      <c r="AH16" s="101"/>
      <c r="AI16" s="101"/>
      <c r="AJ16" s="101"/>
      <c r="AK16" s="101"/>
      <c r="AL16" s="100"/>
      <c r="AM16" s="100"/>
      <c r="AN16" s="100"/>
    </row>
    <row r="17" spans="1:40" ht="28.35" customHeight="1" thickBot="1">
      <c r="A17" s="86"/>
      <c r="B17" s="86"/>
      <c r="C17" s="71"/>
      <c r="D17" s="71"/>
      <c r="E17" s="71"/>
      <c r="F17" s="71"/>
      <c r="G17" s="99">
        <v>150</v>
      </c>
      <c r="H17" s="48" t="s">
        <v>0</v>
      </c>
      <c r="I17" s="20"/>
      <c r="J17" s="45"/>
      <c r="K17" s="71"/>
      <c r="L17" s="71"/>
      <c r="M17" s="71"/>
      <c r="N17" s="71"/>
      <c r="O17" s="71"/>
      <c r="P17" s="71"/>
      <c r="Q17" s="7"/>
      <c r="R17" s="4" t="s">
        <v>22</v>
      </c>
      <c r="S17" s="24"/>
      <c r="T17" s="131">
        <f>1.762/(1+0.0337*G25+0.000222*SUMSQ(G25))</f>
        <v>1.4559673175826646</v>
      </c>
      <c r="U17" s="71"/>
      <c r="V17" s="1" t="s">
        <v>34</v>
      </c>
      <c r="W17" s="42"/>
      <c r="X17" s="70"/>
      <c r="Y17" s="37"/>
      <c r="Z17" s="42"/>
      <c r="AA17" s="75"/>
      <c r="AB17" s="71"/>
      <c r="AC17" s="71"/>
      <c r="AD17" s="103">
        <f t="shared" si="0"/>
        <v>9</v>
      </c>
      <c r="AE17" s="128">
        <f>AE13-4*(AE13-AE18)/5</f>
        <v>1.3518600000000001</v>
      </c>
      <c r="AF17" s="107"/>
      <c r="AG17" s="107"/>
      <c r="AH17" s="101"/>
      <c r="AI17" s="101"/>
      <c r="AJ17" s="101"/>
      <c r="AK17" s="101"/>
      <c r="AL17" s="100"/>
      <c r="AM17" s="100"/>
      <c r="AN17" s="100"/>
    </row>
    <row r="18" spans="1:40" ht="21.75" thickBot="1">
      <c r="A18" s="86"/>
      <c r="B18" s="86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"/>
      <c r="R18" s="68"/>
      <c r="S18" s="68"/>
      <c r="T18" s="68"/>
      <c r="U18" s="71"/>
      <c r="V18" s="193" t="s">
        <v>35</v>
      </c>
      <c r="W18" s="194"/>
      <c r="X18" s="194"/>
      <c r="Y18" s="194"/>
      <c r="Z18" s="194"/>
      <c r="AA18" s="68"/>
      <c r="AB18" s="71"/>
      <c r="AC18" s="71"/>
      <c r="AD18" s="103">
        <f t="shared" si="0"/>
        <v>10</v>
      </c>
      <c r="AE18" s="128">
        <v>1.3101</v>
      </c>
      <c r="AF18" s="107"/>
      <c r="AG18" s="107"/>
      <c r="AH18" s="101"/>
      <c r="AI18" s="101"/>
      <c r="AJ18" s="101"/>
      <c r="AK18" s="101"/>
      <c r="AL18" s="100"/>
      <c r="AM18" s="100"/>
      <c r="AN18" s="100"/>
    </row>
    <row r="19" spans="1:40" ht="28.35" customHeight="1" thickBot="1">
      <c r="A19" s="86"/>
      <c r="B19" s="86"/>
      <c r="C19" s="14"/>
      <c r="D19" s="7"/>
      <c r="E19" s="7"/>
      <c r="F19" s="7"/>
      <c r="G19" s="99">
        <v>20</v>
      </c>
      <c r="H19" s="8" t="s">
        <v>4</v>
      </c>
      <c r="I19" s="21"/>
      <c r="J19" s="45"/>
      <c r="K19" s="71"/>
      <c r="L19" s="71"/>
      <c r="M19" s="71"/>
      <c r="N19" s="71"/>
      <c r="O19" s="71"/>
      <c r="P19" s="71"/>
      <c r="Q19" s="68"/>
      <c r="R19" s="24"/>
      <c r="S19" s="24"/>
      <c r="T19" s="24"/>
      <c r="U19" s="24"/>
      <c r="V19" s="24"/>
      <c r="W19" s="24"/>
      <c r="X19" s="66"/>
      <c r="Y19" s="24"/>
      <c r="Z19" s="24"/>
      <c r="AA19" s="142"/>
      <c r="AB19" s="143"/>
      <c r="AC19" s="142"/>
      <c r="AD19" s="103">
        <f>AD18+1</f>
        <v>11</v>
      </c>
      <c r="AE19" s="128">
        <f>AE18-1*(AE18-AE23)/5</f>
        <v>1.27722</v>
      </c>
      <c r="AF19" s="105" t="s">
        <v>14</v>
      </c>
      <c r="AG19" s="106">
        <f>IF(G25=6,AE14,IF(G25=7,AE15,IF(G25=8,AE16,IF(G25=9,AE17,IF(G25=10,AE18,IF(G25=11,AE19,AG25))))))</f>
        <v>1.4771399999999999</v>
      </c>
      <c r="AH19" s="101"/>
      <c r="AI19" s="101"/>
      <c r="AJ19" s="101"/>
      <c r="AK19" s="101"/>
      <c r="AL19" s="100"/>
      <c r="AM19" s="100"/>
      <c r="AN19" s="100"/>
    </row>
    <row r="20" spans="1:40" ht="28.35" customHeight="1">
      <c r="A20" s="86"/>
      <c r="B20" s="86"/>
      <c r="C20" s="7"/>
      <c r="D20" s="7"/>
      <c r="E20" s="7"/>
      <c r="F20" s="7"/>
      <c r="G20" s="71"/>
      <c r="H20" s="71"/>
      <c r="I20" s="71"/>
      <c r="J20" s="71"/>
      <c r="K20" s="45"/>
      <c r="L20" s="7"/>
      <c r="M20" s="7"/>
      <c r="N20" s="7"/>
      <c r="O20" s="7"/>
      <c r="P20" s="5"/>
      <c r="Q20" s="68"/>
      <c r="R20" s="71"/>
      <c r="S20" s="71"/>
      <c r="T20" s="71"/>
      <c r="U20" s="71"/>
      <c r="V20" s="71"/>
      <c r="W20" s="71"/>
      <c r="X20" s="71"/>
      <c r="Y20" s="142"/>
      <c r="Z20" s="142"/>
      <c r="AA20" s="148">
        <f xml:space="preserve"> ((W13*T17) / (2*PI()*SUMSQ(T15)))  *   (LN((T15/T14) + SQRT(SUMSQ(T15/T14)+1))  -  (SQRT(1 +SUMSQ(T15/T14))  /  (T15/T14))      +   1/(T15/T14) )</f>
        <v>5.0158886891443358E-6</v>
      </c>
      <c r="AB20" s="143"/>
      <c r="AC20" s="144"/>
      <c r="AD20" s="103">
        <f>AD19+1</f>
        <v>12</v>
      </c>
      <c r="AE20" s="128">
        <f>AE18-2*(AE18-AE23)/5</f>
        <v>1.24434</v>
      </c>
      <c r="AF20" s="107"/>
      <c r="AG20" s="107"/>
      <c r="AH20" s="101"/>
      <c r="AI20" s="101"/>
      <c r="AJ20" s="101"/>
      <c r="AK20" s="101"/>
      <c r="AL20" s="100"/>
      <c r="AM20" s="100"/>
      <c r="AN20" s="100"/>
    </row>
    <row r="21" spans="1:40" ht="28.35" customHeight="1">
      <c r="A21" s="86"/>
      <c r="B21" s="86"/>
      <c r="C21" s="7"/>
      <c r="D21" s="7"/>
      <c r="E21" s="7"/>
      <c r="F21" s="7"/>
      <c r="G21" s="71"/>
      <c r="H21" s="71"/>
      <c r="I21" s="71"/>
      <c r="J21" s="71"/>
      <c r="K21" s="45"/>
      <c r="L21" s="7"/>
      <c r="M21" s="7"/>
      <c r="N21" s="7"/>
      <c r="O21" s="7"/>
      <c r="P21" s="5"/>
      <c r="Q21" s="68"/>
      <c r="R21" s="53" t="s">
        <v>28</v>
      </c>
      <c r="S21" s="84"/>
      <c r="T21" s="24"/>
      <c r="U21" s="24"/>
      <c r="V21" s="24"/>
      <c r="W21" s="24"/>
      <c r="X21" s="66"/>
      <c r="Y21" s="142"/>
      <c r="Z21" s="142"/>
      <c r="AA21" s="153"/>
      <c r="AB21" s="143"/>
      <c r="AC21" s="142"/>
      <c r="AD21" s="103">
        <f>AD20+1</f>
        <v>13</v>
      </c>
      <c r="AE21" s="128">
        <f>AE18-3*(AE18-AE23)/5</f>
        <v>1.21146</v>
      </c>
      <c r="AF21" s="107"/>
      <c r="AG21" s="107"/>
      <c r="AH21" s="101"/>
      <c r="AI21" s="101"/>
      <c r="AJ21" s="101"/>
      <c r="AK21" s="101"/>
      <c r="AL21" s="100"/>
      <c r="AM21" s="100"/>
      <c r="AN21" s="100"/>
    </row>
    <row r="22" spans="1:40" ht="28.35" customHeight="1" thickBot="1">
      <c r="A22" s="86"/>
      <c r="B22" s="8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5"/>
      <c r="Q22" s="53"/>
      <c r="R22" s="147" t="b">
        <f>IF(T16&gt;3*T15,TRUE,FALSE)</f>
        <v>0</v>
      </c>
      <c r="S22" s="45"/>
      <c r="T22" s="7"/>
      <c r="U22" s="7"/>
      <c r="V22" s="7"/>
      <c r="W22" s="7"/>
      <c r="X22" s="72"/>
      <c r="Y22" s="142"/>
      <c r="Z22" s="142"/>
      <c r="AA22" s="65"/>
      <c r="AB22" s="143"/>
      <c r="AC22" s="142"/>
      <c r="AD22" s="103">
        <f t="shared" si="0"/>
        <v>14</v>
      </c>
      <c r="AE22" s="128">
        <f>AE18-4*(AE18-AE23)/5</f>
        <v>1.17858</v>
      </c>
      <c r="AF22" s="107"/>
      <c r="AG22" s="107"/>
      <c r="AH22" s="101"/>
      <c r="AI22" s="101"/>
      <c r="AJ22" s="101"/>
      <c r="AK22" s="101"/>
      <c r="AL22" s="100"/>
      <c r="AM22" s="100"/>
      <c r="AN22" s="100"/>
    </row>
    <row r="23" spans="1:40" ht="28.35" customHeight="1" thickBot="1">
      <c r="A23" s="86"/>
      <c r="B23" s="86"/>
      <c r="C23" s="7"/>
      <c r="D23" s="7"/>
      <c r="E23" s="7"/>
      <c r="F23" s="7"/>
      <c r="G23" s="171">
        <v>11.5</v>
      </c>
      <c r="H23" s="3" t="s">
        <v>7</v>
      </c>
      <c r="I23" s="20"/>
      <c r="J23" s="50"/>
      <c r="K23" s="9"/>
      <c r="L23" s="7"/>
      <c r="M23" s="7"/>
      <c r="N23" s="7"/>
      <c r="O23" s="7"/>
      <c r="P23" s="5"/>
      <c r="Q23" s="7"/>
      <c r="R23" s="45"/>
      <c r="S23" s="45"/>
      <c r="T23" s="7"/>
      <c r="U23" s="24"/>
      <c r="V23" s="24"/>
      <c r="W23" s="24"/>
      <c r="X23" s="66"/>
      <c r="Y23" s="142"/>
      <c r="Z23" s="142"/>
      <c r="AA23" s="149">
        <f xml:space="preserve"> ((W13*T17) / (2*PI()*SUMSQ(T15)))  *  (   LN(T15/T14)  /  ((1/6) + 1/3 * POWER((T15/T16),-1)) )</f>
        <v>5.1386249115633215E-6</v>
      </c>
      <c r="AB23" s="143"/>
      <c r="AC23" s="144"/>
      <c r="AD23" s="103">
        <f t="shared" si="0"/>
        <v>15</v>
      </c>
      <c r="AE23" s="128">
        <v>1.1456999999999999</v>
      </c>
      <c r="AF23" s="107"/>
      <c r="AG23" s="107"/>
      <c r="AH23" s="101"/>
      <c r="AI23" s="101"/>
      <c r="AJ23" s="101"/>
      <c r="AK23" s="101"/>
      <c r="AL23" s="100"/>
      <c r="AM23" s="100"/>
      <c r="AN23" s="100"/>
    </row>
    <row r="24" spans="1:40" ht="28.35" customHeight="1" thickBot="1">
      <c r="A24" s="86"/>
      <c r="B24" s="86"/>
      <c r="C24" s="7"/>
      <c r="D24" s="7"/>
      <c r="E24" s="7"/>
      <c r="F24" s="7"/>
      <c r="G24" s="76"/>
      <c r="H24" s="7"/>
      <c r="I24" s="7"/>
      <c r="J24" s="7"/>
      <c r="K24" s="7"/>
      <c r="L24" s="7"/>
      <c r="M24" s="7"/>
      <c r="N24" s="7"/>
      <c r="O24" s="7"/>
      <c r="P24" s="51"/>
      <c r="Q24" s="7"/>
      <c r="R24" s="53" t="s">
        <v>36</v>
      </c>
      <c r="S24" s="45"/>
      <c r="T24" s="7"/>
      <c r="U24" s="7"/>
      <c r="V24" s="7"/>
      <c r="W24" s="7"/>
      <c r="X24" s="72"/>
      <c r="Y24" s="142"/>
      <c r="Z24" s="142"/>
      <c r="AA24" s="153"/>
      <c r="AB24" s="143"/>
      <c r="AC24" s="142"/>
      <c r="AD24" s="103">
        <f t="shared" si="0"/>
        <v>16</v>
      </c>
      <c r="AE24" s="128">
        <f>AE23-1*(AE23-AE28)/5</f>
        <v>1.11866</v>
      </c>
      <c r="AF24" s="107"/>
      <c r="AG24" s="107"/>
      <c r="AH24" s="101"/>
      <c r="AI24" s="101"/>
      <c r="AJ24" s="101"/>
      <c r="AK24" s="101"/>
      <c r="AL24" s="100"/>
      <c r="AM24" s="100"/>
      <c r="AN24" s="100"/>
    </row>
    <row r="25" spans="1:40" ht="28.35" customHeight="1" thickBot="1">
      <c r="A25" s="86"/>
      <c r="B25" s="86"/>
      <c r="C25" s="7"/>
      <c r="D25" s="7"/>
      <c r="E25" s="7"/>
      <c r="F25" s="7"/>
      <c r="G25" s="88">
        <v>6</v>
      </c>
      <c r="H25" s="64" t="s">
        <v>25</v>
      </c>
      <c r="I25" s="21"/>
      <c r="J25" s="20"/>
      <c r="K25" s="20"/>
      <c r="L25" s="20"/>
      <c r="M25" s="7"/>
      <c r="N25" s="7"/>
      <c r="O25" s="52"/>
      <c r="P25" s="7"/>
      <c r="Q25" s="7"/>
      <c r="R25" s="147" t="b">
        <f>IF(T15&gt;T16,FALSE,IF(T16&lt;=3*T15,TRUE))</f>
        <v>1</v>
      </c>
      <c r="S25" s="84"/>
      <c r="T25" s="24"/>
      <c r="U25" s="24"/>
      <c r="V25" s="24"/>
      <c r="W25" s="24"/>
      <c r="X25" s="72"/>
      <c r="Y25" s="144"/>
      <c r="Z25" s="24"/>
      <c r="AA25" s="65"/>
      <c r="AB25" s="143"/>
      <c r="AC25" s="142"/>
      <c r="AD25" s="103">
        <f t="shared" si="0"/>
        <v>17</v>
      </c>
      <c r="AE25" s="128">
        <f>AE23-2*(AE23-AE28)/5</f>
        <v>1.09162</v>
      </c>
      <c r="AF25" s="105" t="s">
        <v>15</v>
      </c>
      <c r="AG25" s="106" t="str">
        <f>IF(G25=12,AE20,IF(G25=13,AE21,IF(G25=14,AE22,IF(G25=15,AE23,IF(G25=16,AE24,IF(G25=17,AE25,AG31))))))</f>
        <v>max.30 !</v>
      </c>
      <c r="AH25" s="101"/>
      <c r="AI25" s="101"/>
      <c r="AJ25" s="101"/>
      <c r="AK25" s="101"/>
      <c r="AL25" s="100"/>
      <c r="AM25" s="100"/>
      <c r="AN25" s="100"/>
    </row>
    <row r="26" spans="1:40" ht="35.1" customHeight="1" thickBot="1">
      <c r="A26" s="86"/>
      <c r="B26" s="86"/>
      <c r="C26" s="7"/>
      <c r="D26" s="7"/>
      <c r="E26" s="7"/>
      <c r="F26" s="7"/>
      <c r="G26" s="77"/>
      <c r="H26" s="3"/>
      <c r="I26" s="50"/>
      <c r="J26" s="50"/>
      <c r="K26" s="10"/>
      <c r="L26" s="7"/>
      <c r="M26" s="7"/>
      <c r="N26" s="7"/>
      <c r="O26" s="7"/>
      <c r="P26" s="5"/>
      <c r="Q26" s="7"/>
      <c r="R26" s="2"/>
      <c r="S26" s="84"/>
      <c r="T26" s="24"/>
      <c r="U26" s="24"/>
      <c r="V26" s="24"/>
      <c r="W26" s="24"/>
      <c r="X26" s="66"/>
      <c r="Y26" s="24"/>
      <c r="Z26" s="66"/>
      <c r="AA26" s="149" t="str">
        <f>IF(POWER((T15/T16),-1)-1/2*POWER((T15/T16),-2)&lt;=0,"---",((W13*T17)/(2*PI()*SUMSQ(T15)))*(LN(T15/T14)/(POWER((T15/T16),-1) - 1/2*POWER((T15/T16),-2))))</f>
        <v>---</v>
      </c>
      <c r="AB26" s="143"/>
      <c r="AC26" s="144"/>
      <c r="AD26" s="103">
        <f t="shared" si="0"/>
        <v>18</v>
      </c>
      <c r="AE26" s="128">
        <f>AE23-3*(AE23-AE28)/5</f>
        <v>1.0645799999999999</v>
      </c>
      <c r="AF26" s="107"/>
      <c r="AG26" s="107"/>
      <c r="AH26" s="101"/>
      <c r="AI26" s="101"/>
      <c r="AJ26" s="101"/>
      <c r="AK26" s="101"/>
      <c r="AL26" s="100"/>
      <c r="AM26" s="100"/>
      <c r="AN26" s="100"/>
    </row>
    <row r="27" spans="1:40" ht="30" customHeight="1" thickBot="1">
      <c r="A27" s="86"/>
      <c r="B27" s="86"/>
      <c r="C27" s="7"/>
      <c r="D27" s="7"/>
      <c r="E27" s="7"/>
      <c r="F27" s="7"/>
      <c r="G27" s="89">
        <v>0.3</v>
      </c>
      <c r="H27" s="3" t="s">
        <v>3</v>
      </c>
      <c r="I27" s="87"/>
      <c r="J27" s="92"/>
      <c r="K27" s="93"/>
      <c r="L27" s="72"/>
      <c r="M27" s="72"/>
      <c r="N27" s="72"/>
      <c r="O27" s="72"/>
      <c r="P27" s="5"/>
      <c r="Q27" s="7"/>
      <c r="R27" s="53" t="s">
        <v>29</v>
      </c>
      <c r="S27" s="84"/>
      <c r="T27" s="24"/>
      <c r="U27" s="24"/>
      <c r="V27" s="24"/>
      <c r="W27" s="24"/>
      <c r="X27" s="66"/>
      <c r="Y27" s="203"/>
      <c r="Z27" s="204"/>
      <c r="AA27" s="86"/>
      <c r="AB27" s="143"/>
      <c r="AC27" s="142"/>
      <c r="AD27" s="103">
        <f t="shared" si="0"/>
        <v>19</v>
      </c>
      <c r="AE27" s="128">
        <f>AE23-4*(AE23-AE28)/5</f>
        <v>1.0375399999999999</v>
      </c>
      <c r="AF27" s="107"/>
      <c r="AG27" s="107"/>
      <c r="AH27" s="101"/>
      <c r="AI27" s="101"/>
      <c r="AJ27" s="101"/>
      <c r="AK27" s="101"/>
      <c r="AL27" s="100"/>
      <c r="AM27" s="100"/>
      <c r="AN27" s="100"/>
    </row>
    <row r="28" spans="1:40" ht="30" customHeight="1" thickBot="1">
      <c r="A28" s="86"/>
      <c r="B28" s="86"/>
      <c r="C28" s="7"/>
      <c r="D28" s="2"/>
      <c r="E28" s="15"/>
      <c r="F28" s="7"/>
      <c r="G28" s="76"/>
      <c r="H28" s="56"/>
      <c r="I28" s="54"/>
      <c r="J28" s="91"/>
      <c r="K28" s="55"/>
      <c r="L28" s="7"/>
      <c r="M28" s="7"/>
      <c r="N28" s="7"/>
      <c r="O28" s="7"/>
      <c r="P28" s="5"/>
      <c r="Q28" s="7"/>
      <c r="R28" s="147" t="b">
        <f>IF(T16&lt;T15,TRUE,FALSE)</f>
        <v>0</v>
      </c>
      <c r="S28" s="7"/>
      <c r="T28" s="61"/>
      <c r="U28" s="7"/>
      <c r="V28" s="7"/>
      <c r="W28" s="7"/>
      <c r="X28" s="72"/>
      <c r="Y28" s="142"/>
      <c r="Z28" s="142"/>
      <c r="AA28" s="66"/>
      <c r="AB28" s="142"/>
      <c r="AC28" s="142"/>
      <c r="AD28" s="103">
        <f t="shared" si="0"/>
        <v>20</v>
      </c>
      <c r="AE28" s="128">
        <v>1.0105</v>
      </c>
      <c r="AF28" s="107"/>
      <c r="AG28" s="107"/>
      <c r="AH28" s="101"/>
      <c r="AI28" s="101"/>
      <c r="AJ28" s="101"/>
      <c r="AK28" s="101"/>
      <c r="AL28" s="100"/>
      <c r="AM28" s="100"/>
      <c r="AN28" s="100"/>
    </row>
    <row r="29" spans="1:40" ht="30" customHeight="1" thickBot="1">
      <c r="A29" s="86"/>
      <c r="B29" s="86"/>
      <c r="C29" s="7"/>
      <c r="D29" s="7"/>
      <c r="E29" s="16"/>
      <c r="F29" s="7"/>
      <c r="G29" s="89">
        <v>1</v>
      </c>
      <c r="H29" s="56" t="s">
        <v>3</v>
      </c>
      <c r="I29" s="87"/>
      <c r="J29" s="50"/>
      <c r="K29" s="10"/>
      <c r="L29" s="7"/>
      <c r="M29" s="7"/>
      <c r="N29" s="7"/>
      <c r="O29" s="7"/>
      <c r="P29" s="5"/>
      <c r="Q29" s="7"/>
      <c r="R29" s="7"/>
      <c r="S29" s="7"/>
      <c r="T29" s="7"/>
      <c r="U29" s="7"/>
      <c r="V29" s="7"/>
      <c r="W29" s="7"/>
      <c r="X29" s="7"/>
      <c r="Y29" s="24"/>
      <c r="Z29" s="24"/>
      <c r="AA29" s="145"/>
      <c r="AB29" s="142"/>
      <c r="AC29" s="142"/>
      <c r="AD29" s="103">
        <f t="shared" si="0"/>
        <v>21</v>
      </c>
      <c r="AE29" s="128">
        <f>AE28-1*(AE28-AE33)/5</f>
        <v>0.98791999999999991</v>
      </c>
      <c r="AF29" s="107"/>
      <c r="AG29" s="107"/>
      <c r="AH29" s="101"/>
      <c r="AI29" s="101"/>
      <c r="AJ29" s="101"/>
      <c r="AK29" s="101"/>
      <c r="AL29" s="100"/>
      <c r="AM29" s="100"/>
      <c r="AN29" s="100"/>
    </row>
    <row r="30" spans="1:40" ht="30" customHeight="1">
      <c r="A30" s="86"/>
      <c r="B30" s="86"/>
      <c r="C30" s="7"/>
      <c r="D30" s="17"/>
      <c r="E30" s="16"/>
      <c r="F30" s="7"/>
      <c r="G30" s="78"/>
      <c r="H30" s="56"/>
      <c r="I30" s="54"/>
      <c r="J30" s="54"/>
      <c r="K30" s="10"/>
      <c r="L30" s="7"/>
      <c r="M30" s="7"/>
      <c r="N30" s="7"/>
      <c r="O30" s="7"/>
      <c r="P30" s="5"/>
      <c r="Q30" s="7"/>
      <c r="R30" s="197"/>
      <c r="S30" s="198"/>
      <c r="T30" s="198"/>
      <c r="U30" s="198"/>
      <c r="V30" s="30"/>
      <c r="W30" s="45"/>
      <c r="X30" s="31"/>
      <c r="Y30" s="140"/>
      <c r="Z30" s="135"/>
      <c r="AA30" s="135"/>
      <c r="AB30" s="134"/>
      <c r="AC30" s="134"/>
      <c r="AD30" s="103">
        <f t="shared" si="0"/>
        <v>22</v>
      </c>
      <c r="AE30" s="128">
        <f>AE28-2*(AE28-AE33)/5</f>
        <v>0.96533999999999998</v>
      </c>
      <c r="AF30" s="107"/>
      <c r="AG30" s="107"/>
      <c r="AH30" s="101"/>
      <c r="AI30" s="101"/>
      <c r="AJ30" s="101"/>
      <c r="AK30" s="101"/>
      <c r="AL30" s="100"/>
      <c r="AM30" s="100"/>
      <c r="AN30" s="100"/>
    </row>
    <row r="31" spans="1:40" ht="30" customHeight="1" thickBot="1">
      <c r="A31" s="86"/>
      <c r="B31" s="86"/>
      <c r="C31" s="7"/>
      <c r="D31" s="6"/>
      <c r="E31" s="16"/>
      <c r="F31" s="7"/>
      <c r="G31" s="78"/>
      <c r="H31" s="56"/>
      <c r="I31" s="54"/>
      <c r="J31" s="54"/>
      <c r="K31" s="55"/>
      <c r="L31" s="7"/>
      <c r="M31" s="7"/>
      <c r="N31" s="7"/>
      <c r="O31" s="7"/>
      <c r="P31" s="5"/>
      <c r="Q31" s="7"/>
      <c r="R31" s="7"/>
      <c r="S31" s="133">
        <f>(POWER(10,(-1*U31)))*X31</f>
        <v>5.1386249115633218</v>
      </c>
      <c r="T31" s="26" t="s">
        <v>21</v>
      </c>
      <c r="U31" s="27">
        <f>ROUNDUP(LOG10(X31),0)</f>
        <v>-6</v>
      </c>
      <c r="V31" s="28"/>
      <c r="W31" s="33"/>
      <c r="X31" s="29">
        <f>IF(R22=TRUE,AA20,IF(R25=TRUE,AA23,IF(R28=TRUE,AA26)))</f>
        <v>5.1386249115633215E-6</v>
      </c>
      <c r="Y31" s="140"/>
      <c r="Z31" s="141"/>
      <c r="AA31" s="141"/>
      <c r="AB31" s="134"/>
      <c r="AC31" s="134"/>
      <c r="AD31" s="103">
        <f>AD30+1</f>
        <v>23</v>
      </c>
      <c r="AE31" s="128">
        <f>AE28-3*(AE28-AE33)/5</f>
        <v>0.94275999999999993</v>
      </c>
      <c r="AF31" s="105" t="s">
        <v>16</v>
      </c>
      <c r="AG31" s="106" t="str">
        <f>IF(G25=18,AE26,IF(G25=19,AE27,IF(G25=20,AE28,IF(G25=21,AE29,IF(G25=22,AE30,IF(G25=23,AE31,AG38))))))</f>
        <v>max.30 !</v>
      </c>
      <c r="AH31" s="101"/>
      <c r="AI31" s="101"/>
      <c r="AJ31" s="101"/>
      <c r="AK31" s="101"/>
      <c r="AL31" s="100"/>
      <c r="AM31" s="100"/>
      <c r="AN31" s="100"/>
    </row>
    <row r="32" spans="1:40" ht="30" customHeight="1" thickBot="1">
      <c r="A32" s="86"/>
      <c r="B32" s="86"/>
      <c r="C32" s="7"/>
      <c r="D32" s="17"/>
      <c r="E32" s="15"/>
      <c r="F32" s="7"/>
      <c r="G32" s="89">
        <v>1.5</v>
      </c>
      <c r="H32" s="56" t="s">
        <v>3</v>
      </c>
      <c r="I32" s="87"/>
      <c r="J32" s="92"/>
      <c r="K32" s="95"/>
      <c r="L32" s="72"/>
      <c r="M32" s="72"/>
      <c r="N32" s="72"/>
      <c r="O32" s="72"/>
      <c r="P32" s="96"/>
      <c r="Q32" s="7"/>
      <c r="R32" s="7"/>
      <c r="S32" s="74"/>
      <c r="T32" s="146">
        <f>X31*3600*24</f>
        <v>0.44397719235907096</v>
      </c>
      <c r="U32" s="28"/>
      <c r="V32" s="8"/>
      <c r="W32" s="33"/>
      <c r="X32" s="34"/>
      <c r="Y32" s="44"/>
      <c r="Z32" s="62"/>
      <c r="AA32" s="62"/>
      <c r="AB32" s="71"/>
      <c r="AC32" s="71"/>
      <c r="AD32" s="103">
        <f t="shared" si="0"/>
        <v>24</v>
      </c>
      <c r="AE32" s="128">
        <f>AE28-4*(AE28-AE33)/5</f>
        <v>0.92018</v>
      </c>
      <c r="AF32" s="107"/>
      <c r="AG32" s="107"/>
      <c r="AH32" s="101"/>
      <c r="AI32" s="101"/>
      <c r="AJ32" s="101"/>
      <c r="AK32" s="101"/>
      <c r="AL32" s="100"/>
      <c r="AM32" s="100"/>
      <c r="AN32" s="100"/>
    </row>
    <row r="33" spans="1:41" ht="30" customHeight="1">
      <c r="A33" s="86"/>
      <c r="B33" s="86"/>
      <c r="C33" s="59"/>
      <c r="D33" s="7"/>
      <c r="E33" s="7"/>
      <c r="F33" s="7"/>
      <c r="G33" s="7"/>
      <c r="H33" s="7"/>
      <c r="I33" s="60" t="s">
        <v>31</v>
      </c>
      <c r="J33" s="94"/>
      <c r="K33" s="11"/>
      <c r="L33" s="7"/>
      <c r="M33" s="7"/>
      <c r="N33" s="7"/>
      <c r="O33" s="7"/>
      <c r="P33" s="5"/>
      <c r="Q33" s="7"/>
      <c r="R33" s="7"/>
      <c r="S33" s="32"/>
      <c r="T33" s="86"/>
      <c r="U33" s="86"/>
      <c r="V33" s="86"/>
      <c r="W33" s="24"/>
      <c r="X33" s="25"/>
      <c r="Y33" s="2"/>
      <c r="Z33" s="72"/>
      <c r="AA33" s="62"/>
      <c r="AB33" s="71"/>
      <c r="AC33" s="71"/>
      <c r="AD33" s="103">
        <f t="shared" si="0"/>
        <v>25</v>
      </c>
      <c r="AE33" s="104">
        <v>0.89759999999999995</v>
      </c>
      <c r="AF33" s="107"/>
      <c r="AG33" s="107"/>
      <c r="AH33" s="101"/>
      <c r="AI33" s="101"/>
      <c r="AJ33" s="101"/>
      <c r="AK33" s="101"/>
      <c r="AL33" s="100"/>
      <c r="AM33" s="100"/>
      <c r="AN33" s="100"/>
    </row>
    <row r="34" spans="1:41" ht="18">
      <c r="A34" s="86"/>
      <c r="B34" s="86"/>
      <c r="C34" s="6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5"/>
      <c r="W34" s="73"/>
      <c r="X34" s="7"/>
      <c r="Y34" s="57"/>
      <c r="Z34" s="7"/>
      <c r="AA34" s="58"/>
      <c r="AB34" s="71"/>
      <c r="AC34" s="71"/>
      <c r="AD34" s="103">
        <f t="shared" si="0"/>
        <v>26</v>
      </c>
      <c r="AE34" s="104">
        <f>AE33-1*(AE33-AE38)/5</f>
        <v>0.87885999999999997</v>
      </c>
      <c r="AF34" s="107"/>
      <c r="AG34" s="107"/>
      <c r="AH34" s="101"/>
      <c r="AI34" s="101"/>
      <c r="AJ34" s="101"/>
      <c r="AK34" s="101"/>
      <c r="AL34" s="100"/>
      <c r="AM34" s="100"/>
      <c r="AN34" s="100"/>
    </row>
    <row r="35" spans="1:41" ht="23.25">
      <c r="A35" s="86"/>
      <c r="B35" s="86"/>
      <c r="C35" s="7"/>
      <c r="D35" s="79"/>
      <c r="E35" s="7"/>
      <c r="F35" s="45"/>
      <c r="G35" s="45"/>
      <c r="H35" s="7"/>
      <c r="I35" s="7"/>
      <c r="J35" s="80"/>
      <c r="K35" s="81"/>
      <c r="L35" s="7"/>
      <c r="M35" s="7"/>
      <c r="N35" s="7"/>
      <c r="O35" s="7"/>
      <c r="P35" s="7"/>
      <c r="Q35" s="71"/>
      <c r="R35" s="7"/>
      <c r="S35" s="82"/>
      <c r="T35" s="7"/>
      <c r="U35" s="7"/>
      <c r="V35" s="7"/>
      <c r="W35" s="71"/>
      <c r="X35" s="71"/>
      <c r="Y35" s="71"/>
      <c r="Z35" s="1"/>
      <c r="AA35" s="57"/>
      <c r="AB35" s="71"/>
      <c r="AC35" s="71"/>
      <c r="AD35" s="103">
        <f t="shared" si="0"/>
        <v>27</v>
      </c>
      <c r="AE35" s="104">
        <f>AE33-2*(AE33-AE38)/5</f>
        <v>0.86012</v>
      </c>
      <c r="AF35" s="107"/>
      <c r="AG35" s="107"/>
      <c r="AH35" s="101"/>
      <c r="AI35" s="101"/>
      <c r="AJ35" s="101"/>
      <c r="AK35" s="101"/>
      <c r="AL35" s="100"/>
      <c r="AM35" s="100"/>
      <c r="AN35" s="100"/>
    </row>
    <row r="36" spans="1:41" ht="20.25">
      <c r="A36" s="86"/>
      <c r="B36" s="86"/>
      <c r="C36" s="7"/>
      <c r="D36" s="86"/>
      <c r="E36" s="86"/>
      <c r="F36" s="86"/>
      <c r="G36" s="97"/>
      <c r="H36" s="86"/>
      <c r="I36" s="86"/>
      <c r="J36" s="86"/>
      <c r="K36" s="86"/>
      <c r="L36" s="86"/>
      <c r="M36" s="7"/>
      <c r="N36" s="7"/>
      <c r="O36" s="7"/>
      <c r="P36" s="7"/>
      <c r="Q36" s="7"/>
      <c r="R36" s="83"/>
      <c r="S36" s="83"/>
      <c r="T36" s="83"/>
      <c r="U36" s="83"/>
      <c r="V36" s="83"/>
      <c r="W36" s="71"/>
      <c r="X36" s="71"/>
      <c r="Y36" s="71"/>
      <c r="Z36" s="83"/>
      <c r="AA36" s="83"/>
      <c r="AB36" s="71"/>
      <c r="AC36" s="71"/>
      <c r="AD36" s="103">
        <f t="shared" si="0"/>
        <v>28</v>
      </c>
      <c r="AE36" s="104">
        <f>AE33-3*(AE33-AE38)/5</f>
        <v>0.84137999999999991</v>
      </c>
      <c r="AF36" s="107"/>
      <c r="AG36" s="107"/>
      <c r="AH36" s="101"/>
      <c r="AI36" s="101"/>
      <c r="AJ36" s="101"/>
      <c r="AK36" s="101"/>
      <c r="AL36" s="100"/>
      <c r="AM36" s="100"/>
      <c r="AN36" s="100"/>
    </row>
    <row r="37" spans="1:41" ht="20.25">
      <c r="A37" s="86"/>
      <c r="B37" s="86"/>
      <c r="C37" s="7"/>
      <c r="D37" s="86"/>
      <c r="E37" s="86"/>
      <c r="F37" s="86"/>
      <c r="G37" s="98"/>
      <c r="H37" s="86"/>
      <c r="I37" s="86"/>
      <c r="J37" s="86"/>
      <c r="K37" s="86"/>
      <c r="L37" s="86"/>
      <c r="M37" s="7"/>
      <c r="N37" s="7"/>
      <c r="O37" s="7"/>
      <c r="P37" s="7"/>
      <c r="Q37" s="83"/>
      <c r="R37" s="83"/>
      <c r="S37" s="83"/>
      <c r="T37" s="83"/>
      <c r="U37" s="83"/>
      <c r="V37" s="83"/>
      <c r="W37" s="68"/>
      <c r="X37" s="68"/>
      <c r="Y37" s="68"/>
      <c r="Z37" s="83"/>
      <c r="AA37" s="83"/>
      <c r="AB37" s="71"/>
      <c r="AC37" s="71"/>
      <c r="AD37" s="103">
        <f t="shared" si="0"/>
        <v>29</v>
      </c>
      <c r="AE37" s="104">
        <f>AE33-4*(AE33-AE38)/5</f>
        <v>0.82263999999999993</v>
      </c>
      <c r="AF37" s="107"/>
      <c r="AG37" s="107"/>
      <c r="AH37" s="101"/>
      <c r="AI37" s="101"/>
      <c r="AJ37" s="101"/>
      <c r="AK37" s="101"/>
      <c r="AL37" s="100"/>
      <c r="AM37" s="100"/>
      <c r="AN37" s="100"/>
    </row>
    <row r="38" spans="1:41" ht="15" customHeight="1">
      <c r="A38" s="7"/>
      <c r="B38" s="86"/>
      <c r="C38" s="154"/>
      <c r="D38" s="155"/>
      <c r="E38" s="155"/>
      <c r="F38" s="155"/>
      <c r="G38" s="7"/>
      <c r="H38" s="7"/>
      <c r="I38" s="156"/>
      <c r="J38" s="157"/>
      <c r="K38" s="45"/>
      <c r="L38" s="7"/>
      <c r="M38" s="158"/>
      <c r="N38" s="7"/>
      <c r="O38" s="7"/>
      <c r="P38" s="7"/>
      <c r="Q38" s="71"/>
      <c r="R38" s="86"/>
      <c r="S38" s="7"/>
      <c r="T38" s="7"/>
      <c r="U38" s="7"/>
      <c r="V38" s="7"/>
      <c r="W38" s="7"/>
      <c r="X38" s="7"/>
      <c r="Y38" s="7"/>
      <c r="Z38" s="7"/>
      <c r="AA38" s="7"/>
      <c r="AB38" s="159"/>
      <c r="AC38" s="159"/>
      <c r="AD38" s="103">
        <f t="shared" si="0"/>
        <v>30</v>
      </c>
      <c r="AE38" s="104">
        <v>0.80389999999999995</v>
      </c>
      <c r="AF38" s="105" t="s">
        <v>17</v>
      </c>
      <c r="AG38" s="106" t="str">
        <f>IF(G25=24,AE32,IF(G25=25,AE33,IF(G25=26,AE34,IF(G25=27,AE35,IF(G25=28,AE36,IF(G25=29,AE37,IF(G25=30,AE38,"max.30 !")))))))</f>
        <v>max.30 !</v>
      </c>
      <c r="AH38" s="101"/>
      <c r="AI38" s="101"/>
      <c r="AJ38" s="101"/>
      <c r="AK38" s="101"/>
      <c r="AL38" s="100"/>
      <c r="AM38" s="100"/>
      <c r="AN38" s="100"/>
      <c r="AO38" s="100"/>
    </row>
    <row r="39" spans="1:41" ht="14.25">
      <c r="A39" s="86"/>
      <c r="B39" s="86"/>
      <c r="C39" s="7"/>
      <c r="D39" s="7"/>
      <c r="E39" s="7"/>
      <c r="F39" s="7"/>
      <c r="G39" s="7"/>
      <c r="H39" s="7"/>
      <c r="I39" s="151"/>
      <c r="J39" s="157"/>
      <c r="K39" s="45"/>
      <c r="L39" s="152"/>
      <c r="M39" s="152"/>
      <c r="N39" s="160"/>
      <c r="O39" s="8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59"/>
      <c r="AC39" s="159"/>
      <c r="AD39" s="107"/>
      <c r="AE39" s="107"/>
      <c r="AF39" s="101"/>
      <c r="AG39" s="101"/>
      <c r="AH39" s="101"/>
      <c r="AI39" s="101"/>
      <c r="AJ39" s="101"/>
      <c r="AK39" s="101"/>
      <c r="AL39" s="100"/>
      <c r="AM39" s="100"/>
      <c r="AN39" s="100"/>
      <c r="AO39" s="100"/>
    </row>
    <row r="40" spans="1:41" ht="14.25">
      <c r="A40" s="86"/>
      <c r="B40" s="86"/>
      <c r="C40" s="161"/>
      <c r="D40" s="161"/>
      <c r="E40" s="161"/>
      <c r="F40" s="161"/>
      <c r="G40" s="161"/>
      <c r="H40" s="161"/>
      <c r="I40" s="162"/>
      <c r="J40" s="163"/>
      <c r="K40" s="164"/>
      <c r="L40" s="161"/>
      <c r="M40" s="165"/>
      <c r="N40" s="161"/>
      <c r="O40" s="161"/>
      <c r="P40" s="161"/>
      <c r="Q40" s="166"/>
      <c r="R40" s="166"/>
      <c r="S40" s="161"/>
      <c r="T40" s="161"/>
      <c r="U40" s="161"/>
      <c r="V40" s="161"/>
      <c r="W40" s="161"/>
      <c r="X40" s="161"/>
      <c r="Y40" s="161"/>
      <c r="Z40" s="161"/>
      <c r="AA40" s="161"/>
      <c r="AB40" s="167"/>
      <c r="AC40" s="167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</row>
    <row r="41" spans="1:41" ht="14.25">
      <c r="A41" s="86"/>
      <c r="B41" s="86"/>
      <c r="C41" s="161"/>
      <c r="D41" s="161"/>
      <c r="E41" s="161"/>
      <c r="F41" s="161"/>
      <c r="G41" s="161"/>
      <c r="H41" s="168"/>
      <c r="I41" s="162"/>
      <c r="J41" s="163"/>
      <c r="K41" s="168"/>
      <c r="L41" s="161"/>
      <c r="M41" s="169"/>
      <c r="N41" s="161"/>
      <c r="O41" s="161"/>
      <c r="P41" s="170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7"/>
      <c r="AC41" s="167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</row>
    <row r="42" spans="1:41">
      <c r="A42" s="100"/>
      <c r="B42" s="100"/>
      <c r="C42" s="108"/>
      <c r="D42" s="100"/>
      <c r="E42" s="100"/>
      <c r="F42" s="100"/>
      <c r="G42" s="100"/>
      <c r="H42" s="100"/>
      <c r="I42" s="100"/>
      <c r="J42" s="100"/>
      <c r="K42" s="100"/>
      <c r="L42" s="100"/>
      <c r="M42" s="109"/>
      <c r="N42" s="110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</row>
    <row r="43" spans="1:41" ht="15">
      <c r="A43" s="100"/>
      <c r="B43" s="100"/>
      <c r="C43" s="108"/>
      <c r="D43" s="100"/>
      <c r="E43" s="100"/>
      <c r="F43" s="100"/>
      <c r="G43" s="100"/>
      <c r="H43" s="100"/>
      <c r="I43" s="100"/>
      <c r="J43" s="100"/>
      <c r="K43" s="100"/>
      <c r="L43" s="100"/>
      <c r="M43" s="111"/>
      <c r="N43" s="111"/>
      <c r="O43" s="111"/>
      <c r="P43" s="112"/>
      <c r="Q43" s="108"/>
      <c r="R43" s="108"/>
      <c r="S43" s="100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</row>
    <row r="44" spans="1:41" ht="15">
      <c r="A44" s="100"/>
      <c r="B44" s="100"/>
      <c r="C44" s="108"/>
      <c r="D44" s="100"/>
      <c r="E44" s="100"/>
      <c r="F44" s="100"/>
      <c r="G44" s="100"/>
      <c r="H44" s="100"/>
      <c r="I44" s="100"/>
      <c r="J44" s="100"/>
      <c r="K44" s="100"/>
      <c r="L44" s="100"/>
      <c r="M44" s="111"/>
      <c r="N44" s="111"/>
      <c r="O44" s="111"/>
      <c r="P44" s="112"/>
      <c r="Q44" s="108"/>
      <c r="R44" s="108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</row>
    <row r="45" spans="1:41">
      <c r="A45" s="100"/>
      <c r="B45" s="100"/>
      <c r="C45" s="108"/>
      <c r="D45" s="108"/>
      <c r="E45" s="108"/>
      <c r="F45" s="108"/>
      <c r="G45" s="108"/>
      <c r="H45" s="108"/>
      <c r="I45" s="108"/>
      <c r="J45" s="108"/>
      <c r="K45" s="108"/>
      <c r="L45" s="113"/>
      <c r="M45" s="113"/>
      <c r="N45" s="113"/>
      <c r="O45" s="108"/>
      <c r="P45" s="108"/>
      <c r="Q45" s="108"/>
      <c r="R45" s="108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</row>
    <row r="46" spans="1:41" ht="15">
      <c r="A46" s="100"/>
      <c r="B46" s="100"/>
      <c r="C46" s="108"/>
      <c r="D46" s="108"/>
      <c r="E46" s="108"/>
      <c r="F46" s="108"/>
      <c r="G46" s="108"/>
      <c r="H46" s="108"/>
      <c r="I46" s="108"/>
      <c r="J46" s="108"/>
      <c r="K46" s="108"/>
      <c r="L46" s="111"/>
      <c r="M46" s="111"/>
      <c r="N46" s="111"/>
      <c r="O46" s="111"/>
      <c r="P46" s="112"/>
      <c r="Q46" s="108"/>
      <c r="R46" s="108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</row>
    <row r="47" spans="1:41" ht="18">
      <c r="A47" s="100"/>
      <c r="B47" s="100"/>
      <c r="C47" s="108"/>
      <c r="D47" s="108"/>
      <c r="E47" s="108"/>
      <c r="F47" s="108"/>
      <c r="G47" s="108"/>
      <c r="H47" s="108"/>
      <c r="I47" s="108"/>
      <c r="J47" s="108"/>
      <c r="K47" s="108"/>
      <c r="L47" s="114"/>
      <c r="M47" s="111"/>
      <c r="N47" s="111"/>
      <c r="O47" s="111"/>
      <c r="P47" s="112"/>
      <c r="Q47" s="108"/>
      <c r="R47" s="108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</row>
    <row r="48" spans="1:41" ht="20.25">
      <c r="A48" s="100"/>
      <c r="B48" s="100"/>
      <c r="C48" s="108"/>
      <c r="D48" s="108"/>
      <c r="E48" s="108"/>
      <c r="F48" s="108"/>
      <c r="G48" s="108"/>
      <c r="H48" s="108"/>
      <c r="I48" s="108"/>
      <c r="J48" s="108"/>
      <c r="K48" s="108"/>
      <c r="L48" s="115"/>
      <c r="M48" s="111"/>
      <c r="N48" s="111"/>
      <c r="O48" s="111"/>
      <c r="P48" s="112"/>
      <c r="Q48" s="108"/>
      <c r="R48" s="108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</row>
    <row r="49" spans="1:41" ht="18">
      <c r="A49" s="100"/>
      <c r="B49" s="100"/>
      <c r="C49" s="108"/>
      <c r="D49" s="108"/>
      <c r="E49" s="108"/>
      <c r="F49" s="108"/>
      <c r="G49" s="108"/>
      <c r="H49" s="108"/>
      <c r="I49" s="108"/>
      <c r="J49" s="108"/>
      <c r="K49" s="108"/>
      <c r="L49" s="114"/>
      <c r="M49" s="111"/>
      <c r="N49" s="111"/>
      <c r="O49" s="111"/>
      <c r="P49" s="112"/>
      <c r="Q49" s="108"/>
      <c r="R49" s="108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</row>
    <row r="50" spans="1:41" ht="18">
      <c r="A50" s="100"/>
      <c r="B50" s="100"/>
      <c r="C50" s="108"/>
      <c r="D50" s="108"/>
      <c r="E50" s="108"/>
      <c r="F50" s="108"/>
      <c r="G50" s="108"/>
      <c r="H50" s="108"/>
      <c r="I50" s="108"/>
      <c r="J50" s="108"/>
      <c r="K50" s="108"/>
      <c r="L50" s="114"/>
      <c r="M50" s="116"/>
      <c r="N50" s="116"/>
      <c r="O50" s="116"/>
      <c r="P50" s="112"/>
      <c r="Q50" s="108"/>
      <c r="R50" s="108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</row>
    <row r="51" spans="1:41" ht="18">
      <c r="A51" s="100"/>
      <c r="B51" s="100"/>
      <c r="C51" s="108"/>
      <c r="D51" s="114"/>
      <c r="E51" s="114"/>
      <c r="F51" s="114"/>
      <c r="G51" s="117"/>
      <c r="H51" s="114"/>
      <c r="I51" s="114"/>
      <c r="J51" s="118"/>
      <c r="K51" s="119"/>
      <c r="L51" s="119"/>
      <c r="M51" s="118"/>
      <c r="N51" s="120"/>
      <c r="O51" s="119"/>
      <c r="P51" s="121"/>
      <c r="Q51" s="108"/>
      <c r="R51" s="108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</row>
    <row r="52" spans="1:41" ht="18">
      <c r="A52" s="100"/>
      <c r="B52" s="100"/>
      <c r="C52" s="108"/>
      <c r="D52" s="122"/>
      <c r="E52" s="122"/>
      <c r="F52" s="122"/>
      <c r="G52" s="123"/>
      <c r="H52" s="122"/>
      <c r="I52" s="122"/>
      <c r="J52" s="122"/>
      <c r="K52" s="122"/>
      <c r="L52" s="122"/>
      <c r="M52" s="122"/>
      <c r="N52" s="122"/>
      <c r="O52" s="122"/>
      <c r="P52" s="122"/>
      <c r="Q52" s="108"/>
      <c r="R52" s="108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</row>
    <row r="53" spans="1:41" ht="15">
      <c r="A53" s="100"/>
      <c r="B53" s="100"/>
      <c r="C53" s="108"/>
      <c r="D53" s="122"/>
      <c r="E53" s="122"/>
      <c r="F53" s="108"/>
      <c r="G53" s="118"/>
      <c r="H53" s="122"/>
      <c r="I53" s="124"/>
      <c r="J53" s="125"/>
      <c r="K53" s="126"/>
      <c r="L53" s="127"/>
      <c r="M53" s="122"/>
      <c r="N53" s="122"/>
      <c r="O53" s="122"/>
      <c r="P53" s="122"/>
      <c r="Q53" s="108"/>
      <c r="R53" s="108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</row>
    <row r="54" spans="1:4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</row>
    <row r="55" spans="1:4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</row>
    <row r="56" spans="1:4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</row>
    <row r="57" spans="1:4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</row>
    <row r="58" spans="1:4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</row>
    <row r="59" spans="1:4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</row>
    <row r="60" spans="1:4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</row>
    <row r="61" spans="1:4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</row>
    <row r="62" spans="1:4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</row>
    <row r="63" spans="1:4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</row>
  </sheetData>
  <sheetProtection password="DD79" sheet="1" objects="1" scenarios="1" formatCells="0" selectLockedCells="1"/>
  <dataConsolidate/>
  <mergeCells count="10">
    <mergeCell ref="V18:Z18"/>
    <mergeCell ref="C1:AA1"/>
    <mergeCell ref="R30:U30"/>
    <mergeCell ref="C4:AA4"/>
    <mergeCell ref="G12:O12"/>
    <mergeCell ref="G11:O11"/>
    <mergeCell ref="Y27:Z27"/>
    <mergeCell ref="C6:AA6"/>
    <mergeCell ref="G13:O13"/>
    <mergeCell ref="G10:O10"/>
  </mergeCells>
  <phoneticPr fontId="0" type="noConversion"/>
  <printOptions horizontalCentered="1" verticalCentered="1"/>
  <pageMargins left="0" right="0" top="0" bottom="0" header="0" footer="0"/>
  <pageSetup paperSize="9" scale="55" pageOrder="overThenDown" orientation="landscape" horizontalDpi="360" verticalDpi="360" r:id="rId1"/>
  <headerFooter alignWithMargins="0"/>
  <colBreaks count="1" manualBreakCount="1">
    <brk id="29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7" shapeId="1221" r:id="rId4">
          <objectPr defaultSize="0" r:id="rId5">
            <anchor moveWithCells="1">
              <from>
                <xdr:col>18</xdr:col>
                <xdr:colOff>1343025</xdr:colOff>
                <xdr:row>25</xdr:row>
                <xdr:rowOff>228600</xdr:rowOff>
              </from>
              <to>
                <xdr:col>23</xdr:col>
                <xdr:colOff>371475</xdr:colOff>
                <xdr:row>27</xdr:row>
                <xdr:rowOff>295275</xdr:rowOff>
              </to>
            </anchor>
          </objectPr>
        </oleObject>
      </mc:Choice>
      <mc:Fallback>
        <oleObject progId="CorelDraw.Graphic.7" shapeId="1221" r:id="rId4"/>
      </mc:Fallback>
    </mc:AlternateContent>
    <mc:AlternateContent xmlns:mc="http://schemas.openxmlformats.org/markup-compatibility/2006">
      <mc:Choice Requires="x14">
        <oleObject progId="CorelDraw.Graphic.7" shapeId="1222" r:id="rId6">
          <objectPr defaultSize="0" r:id="rId7">
            <anchor moveWithCells="1">
              <from>
                <xdr:col>18</xdr:col>
                <xdr:colOff>1362075</xdr:colOff>
                <xdr:row>22</xdr:row>
                <xdr:rowOff>114300</xdr:rowOff>
              </from>
              <to>
                <xdr:col>23</xdr:col>
                <xdr:colOff>390525</xdr:colOff>
                <xdr:row>24</xdr:row>
                <xdr:rowOff>276225</xdr:rowOff>
              </to>
            </anchor>
          </objectPr>
        </oleObject>
      </mc:Choice>
      <mc:Fallback>
        <oleObject progId="CorelDraw.Graphic.7" shapeId="1222" r:id="rId6"/>
      </mc:Fallback>
    </mc:AlternateContent>
    <mc:AlternateContent xmlns:mc="http://schemas.openxmlformats.org/markup-compatibility/2006">
      <mc:Choice Requires="x14">
        <oleObject progId="CorelDraw.Graphic.7" shapeId="1268" r:id="rId8">
          <objectPr defaultSize="0" r:id="rId9">
            <anchor moveWithCells="1">
              <from>
                <xdr:col>18</xdr:col>
                <xdr:colOff>1362075</xdr:colOff>
                <xdr:row>19</xdr:row>
                <xdr:rowOff>123825</xdr:rowOff>
              </from>
              <to>
                <xdr:col>26</xdr:col>
                <xdr:colOff>209550</xdr:colOff>
                <xdr:row>21</xdr:row>
                <xdr:rowOff>238125</xdr:rowOff>
              </to>
            </anchor>
          </objectPr>
        </oleObject>
      </mc:Choice>
      <mc:Fallback>
        <oleObject progId="CorelDraw.Graphic.7" shapeId="126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Tabelle3</vt:lpstr>
      <vt:lpstr>Tabelle2</vt:lpstr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Wiltschut</dc:creator>
  <cp:lastModifiedBy>Harmen</cp:lastModifiedBy>
  <cp:lastPrinted>2007-02-22T13:33:56Z</cp:lastPrinted>
  <dcterms:created xsi:type="dcterms:W3CDTF">2001-04-17T17:49:33Z</dcterms:created>
  <dcterms:modified xsi:type="dcterms:W3CDTF">2013-02-20T06:32:14Z</dcterms:modified>
</cp:coreProperties>
</file>